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4" activeTab="0"/>
  </bookViews>
  <sheets>
    <sheet name="Template" sheetId="1" r:id="rId1"/>
    <sheet name="cal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<sst xmlns="http://schemas.openxmlformats.org/spreadsheetml/2006/main" count="216" uniqueCount="179">
  <si>
    <t>System</t>
  </si>
  <si>
    <t>number</t>
  </si>
  <si>
    <t>cost</t>
  </si>
  <si>
    <t>mass</t>
  </si>
  <si>
    <t>volume</t>
  </si>
  <si>
    <t>Aerodynamic?</t>
  </si>
  <si>
    <t>Astrogation Systems</t>
  </si>
  <si>
    <t>Standard crew size</t>
  </si>
  <si>
    <t>Shuttle</t>
  </si>
  <si>
    <t>System Ship</t>
  </si>
  <si>
    <t>Starship</t>
  </si>
  <si>
    <t>Totals</t>
  </si>
  <si>
    <t>Deluxe Starship</t>
  </si>
  <si>
    <t>Cost</t>
  </si>
  <si>
    <t>Mass</t>
  </si>
  <si>
    <t>Communication and Sensors</t>
  </si>
  <si>
    <t>Total Volume</t>
  </si>
  <si>
    <t xml:space="preserve">Videocom Radio base </t>
  </si>
  <si>
    <t>Inhabited volume</t>
  </si>
  <si>
    <t>Extra videocom screens</t>
  </si>
  <si>
    <t>Hull Size</t>
  </si>
  <si>
    <t>Subspace radio</t>
  </si>
  <si>
    <t>Loaded Mass</t>
  </si>
  <si>
    <t>Intercom master panel</t>
  </si>
  <si>
    <t>Nominal ADF</t>
  </si>
  <si>
    <t>Intercom standard panel</t>
  </si>
  <si>
    <t>Loaded ADF</t>
  </si>
  <si>
    <t>Intercom speaker panel</t>
  </si>
  <si>
    <t>rating</t>
  </si>
  <si>
    <t>HP</t>
  </si>
  <si>
    <t>Radar</t>
  </si>
  <si>
    <t>DCR</t>
  </si>
  <si>
    <t>Energy Sensors</t>
  </si>
  <si>
    <t>Main Computer</t>
  </si>
  <si>
    <t>Local Detectors</t>
  </si>
  <si>
    <t>Program</t>
  </si>
  <si>
    <t>Level</t>
  </si>
  <si>
    <t>FP</t>
  </si>
  <si>
    <t>Portholes</t>
  </si>
  <si>
    <t>Astrogation</t>
  </si>
  <si>
    <t>Camera system</t>
  </si>
  <si>
    <t>Cameras</t>
  </si>
  <si>
    <t>Skin Sensors</t>
  </si>
  <si>
    <t>Laser Cannon</t>
  </si>
  <si>
    <t>Jamming Equipment</t>
  </si>
  <si>
    <t>Laser Battery</t>
  </si>
  <si>
    <t>White Noise Broadcaster</t>
  </si>
  <si>
    <t>Proton Battery</t>
  </si>
  <si>
    <t>Deluxe WNB</t>
  </si>
  <si>
    <t>Electron Battery</t>
  </si>
  <si>
    <t>Decoy</t>
  </si>
  <si>
    <t>Disruptor Cannon</t>
  </si>
  <si>
    <t>Assault Rocket Launcher</t>
  </si>
  <si>
    <t>Weapons</t>
  </si>
  <si>
    <t>Rocket Battery Launcher</t>
  </si>
  <si>
    <t>Torpedo Launcher</t>
  </si>
  <si>
    <t>Mine Spreader</t>
  </si>
  <si>
    <t>Pod Laser</t>
  </si>
  <si>
    <t>Pod Laser Turret</t>
  </si>
  <si>
    <t>Electron Screen</t>
  </si>
  <si>
    <t>Proton Screen</t>
  </si>
  <si>
    <t>Assault Rocket</t>
  </si>
  <si>
    <t>Stasis Screen</t>
  </si>
  <si>
    <t>ICM Launcher</t>
  </si>
  <si>
    <t>Rocket Battery Salvo</t>
  </si>
  <si>
    <t>Life Support</t>
  </si>
  <si>
    <t>Backup Life Support</t>
  </si>
  <si>
    <t>Torpedo</t>
  </si>
  <si>
    <t>Atomic Engines</t>
  </si>
  <si>
    <t>Ion Engines</t>
  </si>
  <si>
    <t>Mines</t>
  </si>
  <si>
    <t>Chemical Engines</t>
  </si>
  <si>
    <t>Seeker Missile Rack</t>
  </si>
  <si>
    <t>Damage Control</t>
  </si>
  <si>
    <t>Seeker Missile</t>
  </si>
  <si>
    <t>Computer Lockout</t>
  </si>
  <si>
    <t>Grapples</t>
  </si>
  <si>
    <t>Alarm</t>
  </si>
  <si>
    <t>Robot Management</t>
  </si>
  <si>
    <t>Orbital Processing Control</t>
  </si>
  <si>
    <t>Agriculture</t>
  </si>
  <si>
    <t>Defenses</t>
  </si>
  <si>
    <t>Cargo Arm</t>
  </si>
  <si>
    <t>Reflective Hull</t>
  </si>
  <si>
    <t>Probe Guidance/Analysis</t>
  </si>
  <si>
    <t>Masking Screen Launcher</t>
  </si>
  <si>
    <t>Lab Analysis</t>
  </si>
  <si>
    <t>Masking Screen Charge</t>
  </si>
  <si>
    <t>&lt;= Hull Size of ship</t>
  </si>
  <si>
    <t>ICM Salvo</t>
  </si>
  <si>
    <t>Cargo</t>
  </si>
  <si>
    <t>Cargo Hold</t>
  </si>
  <si>
    <t>Mining Equipment</t>
  </si>
  <si>
    <t>Mining Robot</t>
  </si>
  <si>
    <t>Digger Shuttle</t>
  </si>
  <si>
    <t>Orbital Processing Lab</t>
  </si>
  <si>
    <t>Mineral Refinery</t>
  </si>
  <si>
    <t>Agriculture Equipment</t>
  </si>
  <si>
    <t>Seeds</t>
  </si>
  <si>
    <t>Ship's Engines</t>
  </si>
  <si>
    <t>Nutrient Solution</t>
  </si>
  <si>
    <t>Type</t>
  </si>
  <si>
    <t>Class A</t>
  </si>
  <si>
    <t>Class B</t>
  </si>
  <si>
    <t>Class C</t>
  </si>
  <si>
    <t>Solar Collectors</t>
  </si>
  <si>
    <t>Atomic</t>
  </si>
  <si>
    <t>Growing Area</t>
  </si>
  <si>
    <t>Ion</t>
  </si>
  <si>
    <t>Farming Robots</t>
  </si>
  <si>
    <t>Chemical</t>
  </si>
  <si>
    <t>Robotic Brain</t>
  </si>
  <si>
    <t>Transport Equipment</t>
  </si>
  <si>
    <t>Exploration Equipment</t>
  </si>
  <si>
    <t>Atmoprobe</t>
  </si>
  <si>
    <t>Landing Drone</t>
  </si>
  <si>
    <t>Laboratory</t>
  </si>
  <si>
    <t>Remote Probe</t>
  </si>
  <si>
    <t>Ship Vehicles &amp; Bays</t>
  </si>
  <si>
    <t>Small Launch</t>
  </si>
  <si>
    <t>Large Launch</t>
  </si>
  <si>
    <t>Small Lifeboat</t>
  </si>
  <si>
    <t>Large Lifeboat</t>
  </si>
  <si>
    <t>Escape Pod</t>
  </si>
  <si>
    <t>Workpod</t>
  </si>
  <si>
    <t>Standard bays</t>
  </si>
  <si>
    <t>Specialized Bays (total HS held)</t>
  </si>
  <si>
    <t>&lt;= volume of ships</t>
  </si>
  <si>
    <t>mass of ships in bays =&gt;</t>
  </si>
  <si>
    <t>External docking points (number)</t>
  </si>
  <si>
    <t>&lt;= total HS of ships</t>
  </si>
  <si>
    <t>mass of ships on docks =&gt;</t>
  </si>
  <si>
    <t>Accommodations</t>
  </si>
  <si>
    <t>Ships Carried in specialized bays or external docks</t>
  </si>
  <si>
    <t>First class</t>
  </si>
  <si>
    <t>Number</t>
  </si>
  <si>
    <t>Volume</t>
  </si>
  <si>
    <t>HS</t>
  </si>
  <si>
    <t>bay</t>
  </si>
  <si>
    <t>dock</t>
  </si>
  <si>
    <t>Journey class</t>
  </si>
  <si>
    <t>Fighter</t>
  </si>
  <si>
    <t>Storage class</t>
  </si>
  <si>
    <t>Life Support Equipment</t>
  </si>
  <si>
    <t>Base Equipment</t>
  </si>
  <si>
    <t>Rudimentary</t>
  </si>
  <si>
    <t>Basic</t>
  </si>
  <si>
    <t>Standard</t>
  </si>
  <si>
    <t>Deluxe</t>
  </si>
  <si>
    <t>Supplies (days)</t>
  </si>
  <si>
    <t>Backup LS systems</t>
  </si>
  <si>
    <t>Additional Damage Control points</t>
  </si>
  <si>
    <t>Ships Computer</t>
  </si>
  <si>
    <t>Main</t>
  </si>
  <si>
    <t>Backup</t>
  </si>
  <si>
    <t>Hull Type</t>
  </si>
  <si>
    <t>Light</t>
  </si>
  <si>
    <t>Armored</t>
  </si>
  <si>
    <t>Military</t>
  </si>
  <si>
    <t>Armor</t>
  </si>
  <si>
    <t>Percent increase (up to 25)</t>
  </si>
  <si>
    <t>Misc values</t>
  </si>
  <si>
    <t>Control Spaces</t>
  </si>
  <si>
    <t>Passageways</t>
  </si>
  <si>
    <t>Engines</t>
  </si>
  <si>
    <t>Atomic Engine Fuel</t>
  </si>
  <si>
    <t>Ion Engine Fuel</t>
  </si>
  <si>
    <t>Chemical Engine fuel</t>
  </si>
  <si>
    <t>sqrt total volume</t>
  </si>
  <si>
    <t>total vol /1000</t>
  </si>
  <si>
    <t>alt sqrt total volume</t>
  </si>
  <si>
    <t>for masking screen</t>
  </si>
  <si>
    <t>cube root total volume</t>
  </si>
  <si>
    <t>Engine Thrust</t>
  </si>
  <si>
    <t>Total thrust</t>
  </si>
  <si>
    <t>hs</t>
  </si>
  <si>
    <t>average vol</t>
  </si>
  <si>
    <t>min hp (old)</t>
  </si>
  <si>
    <t>min hp (new)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</si>
</sst>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GENERAL"/>
    <numFmt numFmtId="167" formatCode="#,##0;\-#,##0"/>
    <numFmt numFmtId="168" formatCode="0.00%"/>
  </numFmts>
  <fonts count="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0" fillId="2" borderId="2" xfId="0" applyFill="1" applyBorder="1" applyAlignment="1">
      <alignment/>
    </xf>
    <xf numFmtId="164" fontId="1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0" borderId="4" xfId="0" applyBorder="1" applyAlignment="1">
      <alignment/>
    </xf>
    <xf numFmtId="164" fontId="1" fillId="0" borderId="3" xfId="0" applyFont="1" applyBorder="1" applyAlignment="1">
      <alignment/>
    </xf>
    <xf numFmtId="167" fontId="0" fillId="0" borderId="4" xfId="0" applyNumberFormat="1" applyBorder="1" applyAlignment="1">
      <alignment/>
    </xf>
    <xf numFmtId="164" fontId="0" fillId="3" borderId="4" xfId="0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4" borderId="0" xfId="0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2" borderId="0" xfId="0" applyFill="1" applyAlignment="1">
      <alignment horizontal="center"/>
    </xf>
    <xf numFmtId="164" fontId="0" fillId="2" borderId="8" xfId="0" applyFill="1" applyBorder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Fill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52">
      <selection activeCell="K106" sqref="K106"/>
    </sheetView>
  </sheetViews>
  <sheetFormatPr defaultColWidth="12.57421875" defaultRowHeight="12.75"/>
  <cols>
    <col min="1" max="1" width="28.8515625" style="0" customWidth="1"/>
    <col min="2" max="2" width="7.57421875" style="0" customWidth="1"/>
    <col min="3" max="3" width="11.8515625" style="1" customWidth="1"/>
    <col min="4" max="4" width="10.421875" style="0" customWidth="1"/>
    <col min="5" max="5" width="9.421875" style="0" customWidth="1"/>
    <col min="6" max="6" width="11.57421875" style="0" customWidth="1"/>
    <col min="7" max="7" width="17.140625" style="0" customWidth="1"/>
    <col min="8" max="8" width="22.8515625" style="0" customWidth="1"/>
    <col min="9" max="9" width="11.421875" style="0" customWidth="1"/>
    <col min="10" max="11" width="11.28125" style="0" customWidth="1"/>
    <col min="12" max="14" width="5.7109375" style="0" customWidth="1"/>
    <col min="15" max="16384" width="11.57421875" style="0" customWidth="1"/>
  </cols>
  <sheetData>
    <row r="1" spans="1:5" ht="12">
      <c r="A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8:9" ht="12">
      <c r="H2" s="4" t="s">
        <v>5</v>
      </c>
      <c r="I2" s="5">
        <v>0</v>
      </c>
    </row>
    <row r="3" spans="1:9" ht="12">
      <c r="A3" s="6" t="s">
        <v>6</v>
      </c>
      <c r="H3" s="7" t="s">
        <v>7</v>
      </c>
      <c r="I3" s="8">
        <v>100</v>
      </c>
    </row>
    <row r="4" spans="1:9" ht="12">
      <c r="A4" t="s">
        <v>8</v>
      </c>
      <c r="B4" s="9"/>
      <c r="C4" s="1">
        <f>B4*1000</f>
        <v>0</v>
      </c>
      <c r="D4" s="10">
        <f>B4*0.3</f>
        <v>0</v>
      </c>
      <c r="E4" s="10">
        <f>B4*0.1</f>
        <v>0</v>
      </c>
      <c r="H4" s="7"/>
      <c r="I4" s="11"/>
    </row>
    <row r="5" spans="1:9" ht="12">
      <c r="A5" t="s">
        <v>9</v>
      </c>
      <c r="B5" s="9"/>
      <c r="C5" s="1">
        <f>B5*5000</f>
        <v>0</v>
      </c>
      <c r="D5" s="10">
        <f>B5*1</f>
        <v>0</v>
      </c>
      <c r="E5" s="10">
        <f>B3*2</f>
        <v>0</v>
      </c>
      <c r="H5" s="7"/>
      <c r="I5" s="11"/>
    </row>
    <row r="6" spans="1:9" ht="12">
      <c r="A6" t="s">
        <v>10</v>
      </c>
      <c r="B6" s="9">
        <v>1</v>
      </c>
      <c r="C6" s="1">
        <f>B6*15000</f>
        <v>15000</v>
      </c>
      <c r="D6" s="10">
        <f>B6*3</f>
        <v>3</v>
      </c>
      <c r="E6" s="10">
        <f>B6*5</f>
        <v>5</v>
      </c>
      <c r="H6" s="12" t="s">
        <v>11</v>
      </c>
      <c r="I6" s="11"/>
    </row>
    <row r="7" spans="1:9" ht="12">
      <c r="A7" t="s">
        <v>12</v>
      </c>
      <c r="B7" s="9"/>
      <c r="C7" s="1">
        <f>B7*50000</f>
        <v>0</v>
      </c>
      <c r="D7" s="10">
        <f>B7*10</f>
        <v>0</v>
      </c>
      <c r="E7" s="10">
        <f>B7*25</f>
        <v>0</v>
      </c>
      <c r="H7" s="7" t="s">
        <v>13</v>
      </c>
      <c r="I7" s="13">
        <f>SUM(C4:C230)</f>
        <v>32862858.55673137</v>
      </c>
    </row>
    <row r="8" spans="8:9" ht="12">
      <c r="H8" s="7" t="s">
        <v>14</v>
      </c>
      <c r="I8" s="11">
        <f>SUM(D4:D230)</f>
        <v>65136.328608269665</v>
      </c>
    </row>
    <row r="9" spans="1:9" ht="12">
      <c r="A9" s="6" t="s">
        <v>15</v>
      </c>
      <c r="H9" s="7" t="s">
        <v>16</v>
      </c>
      <c r="I9" s="11">
        <f>SUM(E4:E230)</f>
        <v>155333.5</v>
      </c>
    </row>
    <row r="10" spans="1:9" ht="12">
      <c r="A10" t="s">
        <v>17</v>
      </c>
      <c r="B10" s="9">
        <v>1</v>
      </c>
      <c r="C10" s="1">
        <f>B10*1000</f>
        <v>1000</v>
      </c>
      <c r="D10" s="10">
        <f>B10*4</f>
        <v>4</v>
      </c>
      <c r="E10" s="10">
        <f>IF($I$2&gt;0,B10*5,B10*2)</f>
        <v>2</v>
      </c>
      <c r="H10" s="7" t="s">
        <v>18</v>
      </c>
      <c r="I10" s="11">
        <f>SUM(E4:E51)+SUM(E53:E59)+SUM(E67:E134)</f>
        <v>118266.5</v>
      </c>
    </row>
    <row r="11" spans="1:9" ht="12">
      <c r="A11" t="s">
        <v>19</v>
      </c>
      <c r="B11" s="9">
        <v>3</v>
      </c>
      <c r="C11" s="1">
        <f>B11*100</f>
        <v>300</v>
      </c>
      <c r="D11" s="10">
        <f>B11*0.1</f>
        <v>0.30000000000000004</v>
      </c>
      <c r="E11" s="10">
        <f>B11*0.5</f>
        <v>1.5</v>
      </c>
      <c r="H11" s="7" t="s">
        <v>20</v>
      </c>
      <c r="I11" s="14">
        <f>ROUND(calc!B4/4,0)</f>
        <v>13</v>
      </c>
    </row>
    <row r="12" spans="1:9" ht="12">
      <c r="A12" t="s">
        <v>21</v>
      </c>
      <c r="B12" s="9">
        <v>1</v>
      </c>
      <c r="C12" s="1">
        <f>B12*20000</f>
        <v>20000</v>
      </c>
      <c r="D12" s="10">
        <f>B12*6</f>
        <v>6</v>
      </c>
      <c r="E12" s="10">
        <f>IF($I$2&gt;0,B12*5,B12*3)</f>
        <v>3</v>
      </c>
      <c r="H12" s="7" t="s">
        <v>22</v>
      </c>
      <c r="I12" s="11">
        <f>I8+2*E60+I93+I94</f>
        <v>80136.32860826966</v>
      </c>
    </row>
    <row r="13" spans="1:9" ht="12">
      <c r="A13" t="s">
        <v>23</v>
      </c>
      <c r="B13" s="9">
        <v>2</v>
      </c>
      <c r="C13" s="1">
        <f>B13*50</f>
        <v>100</v>
      </c>
      <c r="D13" s="10">
        <f>B13*0.05</f>
        <v>0.1</v>
      </c>
      <c r="E13" s="10">
        <f>B13*1</f>
        <v>2</v>
      </c>
      <c r="H13" s="7" t="s">
        <v>24</v>
      </c>
      <c r="I13" s="11">
        <f>calc!B18/I8</f>
        <v>2.4563865268219387</v>
      </c>
    </row>
    <row r="14" spans="1:9" ht="12">
      <c r="A14" t="s">
        <v>25</v>
      </c>
      <c r="B14" s="9">
        <v>50</v>
      </c>
      <c r="C14" s="1">
        <f>B14*10</f>
        <v>500</v>
      </c>
      <c r="D14" s="10">
        <f>B14*0.01</f>
        <v>0.5</v>
      </c>
      <c r="E14" s="10">
        <f>B14*0.5</f>
        <v>25</v>
      </c>
      <c r="H14" s="7" t="s">
        <v>26</v>
      </c>
      <c r="I14" s="11">
        <f>calc!B18/I12</f>
        <v>1.9965975828781457</v>
      </c>
    </row>
    <row r="15" spans="1:9" ht="12">
      <c r="A15" t="s">
        <v>27</v>
      </c>
      <c r="B15" s="9">
        <v>1000</v>
      </c>
      <c r="C15" s="1">
        <f>B15*5</f>
        <v>5000</v>
      </c>
      <c r="D15" s="10">
        <f>B15*0.01</f>
        <v>10</v>
      </c>
      <c r="E15" s="10">
        <f>B15*0.3</f>
        <v>300.00000000000006</v>
      </c>
      <c r="F15" s="2" t="s">
        <v>28</v>
      </c>
      <c r="H15" s="7" t="s">
        <v>29</v>
      </c>
      <c r="I15" s="11">
        <f>FLOOR((1+B131/100)*calc!B4*1.25*IF(B128&gt;0,2,IF(B127&gt;0,1.5,IF(B126&gt;0,1,IF(B125&gt;0,0.5,0)))),1)</f>
        <v>67</v>
      </c>
    </row>
    <row r="16" spans="1:9" ht="12">
      <c r="A16" t="s">
        <v>30</v>
      </c>
      <c r="B16" s="9">
        <v>1</v>
      </c>
      <c r="C16" s="1">
        <f>B16*10000*F16*F16*F16</f>
        <v>10000</v>
      </c>
      <c r="D16" s="10">
        <f>B16*F16*F16*F16*15</f>
        <v>15</v>
      </c>
      <c r="E16" s="10">
        <f>IF($I$2&gt;0,B16*F16*F16*F16*7,B16*F16*F16*F16*5)</f>
        <v>5</v>
      </c>
      <c r="F16" s="9">
        <v>1</v>
      </c>
      <c r="H16" s="15" t="s">
        <v>31</v>
      </c>
      <c r="I16" s="16">
        <f>20+3*I11+FLOOR(I3/4,1)+1+B117</f>
        <v>85</v>
      </c>
    </row>
    <row r="17" spans="1:6" ht="12">
      <c r="A17" t="s">
        <v>32</v>
      </c>
      <c r="B17" s="9"/>
      <c r="C17" s="1">
        <f>B17*200000*F17*F17*F17</f>
        <v>0</v>
      </c>
      <c r="D17" s="10">
        <f>B17*F17*F17*F17*50</f>
        <v>0</v>
      </c>
      <c r="E17" s="10">
        <f>B17*F17*F17*F17*20</f>
        <v>0</v>
      </c>
      <c r="F17" s="9">
        <v>1</v>
      </c>
    </row>
    <row r="18" spans="8:11" ht="12">
      <c r="H18" s="6" t="s">
        <v>33</v>
      </c>
      <c r="I18" s="10">
        <f>SUM(I20:I66)</f>
        <v>210000</v>
      </c>
      <c r="J18" s="17">
        <f>IF(K18&lt;11,1,IF(K18&lt;31,2,IF(K18&lt;81,3,IF(K18&lt;201,4,IF(K18&lt;501,5,6)))))</f>
        <v>5</v>
      </c>
      <c r="K18" s="10">
        <f>SUM(K20:K66)</f>
        <v>210</v>
      </c>
    </row>
    <row r="19" spans="1:11" ht="12">
      <c r="A19" s="6" t="s">
        <v>34</v>
      </c>
      <c r="H19" s="18" t="s">
        <v>35</v>
      </c>
      <c r="I19" s="19" t="s">
        <v>2</v>
      </c>
      <c r="J19" s="19" t="s">
        <v>36</v>
      </c>
      <c r="K19" s="19" t="s">
        <v>37</v>
      </c>
    </row>
    <row r="20" spans="1:11" ht="12">
      <c r="A20" t="s">
        <v>38</v>
      </c>
      <c r="B20" s="9">
        <v>2000</v>
      </c>
      <c r="C20" s="1">
        <f>B20*50</f>
        <v>100000</v>
      </c>
      <c r="D20">
        <v>0</v>
      </c>
      <c r="E20">
        <v>0</v>
      </c>
      <c r="H20" t="s">
        <v>39</v>
      </c>
      <c r="I20" s="10">
        <f>K20*1000</f>
        <v>24000</v>
      </c>
      <c r="J20" s="2">
        <f>B4*1+B5*2+B6*4+B7*4</f>
        <v>4</v>
      </c>
      <c r="K20" s="2">
        <f>B4*3+B5*6+B6*24+B7*24</f>
        <v>24</v>
      </c>
    </row>
    <row r="21" spans="1:11" ht="12">
      <c r="A21" t="s">
        <v>40</v>
      </c>
      <c r="B21" s="9">
        <v>1</v>
      </c>
      <c r="C21" s="1">
        <f>B21*(25000+100*calc!B2)</f>
        <v>40500</v>
      </c>
      <c r="D21" s="10">
        <f>B21*5</f>
        <v>5</v>
      </c>
      <c r="E21" s="10">
        <f>B21*10</f>
        <v>10</v>
      </c>
      <c r="H21" t="s">
        <v>41</v>
      </c>
      <c r="I21" s="10">
        <f>K21*1000</f>
        <v>1000</v>
      </c>
      <c r="J21" s="2">
        <f>B21*1</f>
        <v>1</v>
      </c>
      <c r="K21" s="2">
        <f>B21*1</f>
        <v>1</v>
      </c>
    </row>
    <row r="22" spans="1:11" ht="12">
      <c r="A22" t="s">
        <v>42</v>
      </c>
      <c r="B22" s="9">
        <v>1</v>
      </c>
      <c r="C22" s="1">
        <f>B22*100*calc!B1</f>
        <v>39412.37115424547</v>
      </c>
      <c r="D22" s="10">
        <f>B22*0.01*calc!B1</f>
        <v>3.9412371154245465</v>
      </c>
      <c r="E22" s="10">
        <f>B22*1</f>
        <v>1</v>
      </c>
      <c r="H22" t="s">
        <v>42</v>
      </c>
      <c r="I22" s="10">
        <f>K22*1000</f>
        <v>1000</v>
      </c>
      <c r="J22" s="2">
        <f>B22*1</f>
        <v>1</v>
      </c>
      <c r="K22" s="2">
        <f>B22*1</f>
        <v>1</v>
      </c>
    </row>
    <row r="23" spans="8:11" ht="12">
      <c r="H23" t="s">
        <v>43</v>
      </c>
      <c r="I23" s="10">
        <f>K23*1000</f>
        <v>0</v>
      </c>
      <c r="J23" s="2">
        <f>B30*1</f>
        <v>0</v>
      </c>
      <c r="K23" s="2">
        <f>B30*3</f>
        <v>0</v>
      </c>
    </row>
    <row r="24" spans="1:11" ht="12">
      <c r="A24" s="6" t="s">
        <v>44</v>
      </c>
      <c r="H24" t="s">
        <v>45</v>
      </c>
      <c r="I24" s="10">
        <f>K24*1000</f>
        <v>8000</v>
      </c>
      <c r="J24" s="2">
        <f>B31*1</f>
        <v>2</v>
      </c>
      <c r="K24" s="2">
        <f>B31*4</f>
        <v>8</v>
      </c>
    </row>
    <row r="25" spans="1:11" ht="12">
      <c r="A25" t="s">
        <v>46</v>
      </c>
      <c r="B25" s="9"/>
      <c r="C25" s="1">
        <f>B25*80000</f>
        <v>0</v>
      </c>
      <c r="D25" s="10">
        <f>B25*30</f>
        <v>0</v>
      </c>
      <c r="E25" s="10">
        <f>B25*10</f>
        <v>0</v>
      </c>
      <c r="H25" t="s">
        <v>47</v>
      </c>
      <c r="I25" s="10">
        <f>K25*1000</f>
        <v>0</v>
      </c>
      <c r="J25" s="2">
        <f>B32*2</f>
        <v>0</v>
      </c>
      <c r="K25" s="2">
        <f>B32*8</f>
        <v>0</v>
      </c>
    </row>
    <row r="26" spans="1:11" ht="12">
      <c r="A26" t="s">
        <v>48</v>
      </c>
      <c r="B26" s="9"/>
      <c r="C26" s="1">
        <f>B26*400000</f>
        <v>0</v>
      </c>
      <c r="D26" s="10">
        <f>B26*1500</f>
        <v>0</v>
      </c>
      <c r="E26" s="10">
        <f>B26*500</f>
        <v>0</v>
      </c>
      <c r="H26" t="s">
        <v>49</v>
      </c>
      <c r="I26" s="10">
        <f>K26*1000</f>
        <v>0</v>
      </c>
      <c r="J26" s="2">
        <f>B33*2</f>
        <v>0</v>
      </c>
      <c r="K26" s="2">
        <f>B33*6</f>
        <v>0</v>
      </c>
    </row>
    <row r="27" spans="1:11" ht="12">
      <c r="A27" t="s">
        <v>50</v>
      </c>
      <c r="B27" s="9"/>
      <c r="C27" s="1">
        <f>B27*20000</f>
        <v>0</v>
      </c>
      <c r="D27" s="10">
        <f>B27*15</f>
        <v>0</v>
      </c>
      <c r="E27" s="10">
        <f>B27*6</f>
        <v>0</v>
      </c>
      <c r="H27" t="s">
        <v>51</v>
      </c>
      <c r="I27" s="10">
        <f>K27*1000</f>
        <v>0</v>
      </c>
      <c r="J27" s="2">
        <f>B34*2</f>
        <v>0</v>
      </c>
      <c r="K27" s="2">
        <f>B34*8</f>
        <v>0</v>
      </c>
    </row>
    <row r="28" spans="8:11" ht="12">
      <c r="H28" t="s">
        <v>52</v>
      </c>
      <c r="I28" s="10">
        <f>K28*1000</f>
        <v>0</v>
      </c>
      <c r="J28" s="2">
        <f>B35*1</f>
        <v>0</v>
      </c>
      <c r="K28" s="2">
        <f>B35*4</f>
        <v>0</v>
      </c>
    </row>
    <row r="29" spans="1:11" ht="12">
      <c r="A29" s="6" t="s">
        <v>53</v>
      </c>
      <c r="H29" t="s">
        <v>54</v>
      </c>
      <c r="I29" s="10">
        <f>K29*1000</f>
        <v>0</v>
      </c>
      <c r="J29" s="2">
        <f>B37*2</f>
        <v>0</v>
      </c>
      <c r="K29" s="2">
        <f>B37*6</f>
        <v>0</v>
      </c>
    </row>
    <row r="30" spans="1:11" ht="12">
      <c r="A30" t="s">
        <v>43</v>
      </c>
      <c r="B30" s="9"/>
      <c r="C30" s="1">
        <f>B30*15000</f>
        <v>0</v>
      </c>
      <c r="D30" s="10">
        <f>B30*80</f>
        <v>0</v>
      </c>
      <c r="E30" s="10">
        <f>B30*40</f>
        <v>0</v>
      </c>
      <c r="H30" t="s">
        <v>55</v>
      </c>
      <c r="I30" s="10">
        <f>K30*1000</f>
        <v>0</v>
      </c>
      <c r="J30" s="2">
        <f>B39*1</f>
        <v>0</v>
      </c>
      <c r="K30" s="2">
        <f>B39*3</f>
        <v>0</v>
      </c>
    </row>
    <row r="31" spans="1:11" ht="12">
      <c r="A31" t="s">
        <v>45</v>
      </c>
      <c r="B31" s="9">
        <v>2</v>
      </c>
      <c r="C31" s="1">
        <f>B31*10000</f>
        <v>20000</v>
      </c>
      <c r="D31" s="10">
        <f>B31*50</f>
        <v>100</v>
      </c>
      <c r="E31" s="10">
        <f>B31*25</f>
        <v>50</v>
      </c>
      <c r="H31" t="s">
        <v>56</v>
      </c>
      <c r="I31" s="10">
        <f>K31*1000</f>
        <v>0</v>
      </c>
      <c r="J31" s="2">
        <f>B41*1</f>
        <v>0</v>
      </c>
      <c r="K31" s="2">
        <f>B42*1</f>
        <v>0</v>
      </c>
    </row>
    <row r="32" spans="1:11" ht="12">
      <c r="A32" t="s">
        <v>47</v>
      </c>
      <c r="B32" s="9"/>
      <c r="C32" s="1">
        <f>B32*15000</f>
        <v>0</v>
      </c>
      <c r="D32" s="10">
        <f>B32*60</f>
        <v>0</v>
      </c>
      <c r="E32" s="10">
        <f>B32*30</f>
        <v>0</v>
      </c>
      <c r="H32" t="s">
        <v>57</v>
      </c>
      <c r="I32" s="10">
        <f>K32*1000</f>
        <v>0</v>
      </c>
      <c r="J32" s="2"/>
      <c r="K32" s="2"/>
    </row>
    <row r="33" spans="1:11" ht="12">
      <c r="A33" t="s">
        <v>49</v>
      </c>
      <c r="B33" s="9"/>
      <c r="C33" s="1">
        <f>B33*15000</f>
        <v>0</v>
      </c>
      <c r="D33" s="10">
        <f>B33*60</f>
        <v>0</v>
      </c>
      <c r="E33" s="10">
        <f>B33*30</f>
        <v>0</v>
      </c>
      <c r="H33" t="s">
        <v>58</v>
      </c>
      <c r="I33" s="10">
        <f>K33*1000</f>
        <v>0</v>
      </c>
      <c r="J33" s="2"/>
      <c r="K33" s="2"/>
    </row>
    <row r="34" spans="1:11" ht="12">
      <c r="A34" t="s">
        <v>51</v>
      </c>
      <c r="B34" s="9"/>
      <c r="C34" s="1">
        <f>B34*30000</f>
        <v>0</v>
      </c>
      <c r="D34" s="10">
        <f>B34*120</f>
        <v>0</v>
      </c>
      <c r="E34" s="10">
        <f>B34*60</f>
        <v>0</v>
      </c>
      <c r="H34" t="s">
        <v>59</v>
      </c>
      <c r="I34" s="10">
        <f>K34*1000</f>
        <v>0</v>
      </c>
      <c r="J34" s="2">
        <f>B53*2</f>
        <v>0</v>
      </c>
      <c r="K34" s="2">
        <f>B53*6</f>
        <v>0</v>
      </c>
    </row>
    <row r="35" spans="1:11" ht="12">
      <c r="A35" t="s">
        <v>52</v>
      </c>
      <c r="B35" s="9"/>
      <c r="C35" s="1">
        <f>B35*20000</f>
        <v>0</v>
      </c>
      <c r="D35" s="10">
        <f>B35*30</f>
        <v>0</v>
      </c>
      <c r="E35" s="10">
        <f>B35*10</f>
        <v>0</v>
      </c>
      <c r="H35" t="s">
        <v>60</v>
      </c>
      <c r="I35" s="10">
        <f>K35*1000</f>
        <v>0</v>
      </c>
      <c r="J35" s="2">
        <f>B54*2</f>
        <v>0</v>
      </c>
      <c r="K35" s="2">
        <f>B54*12</f>
        <v>0</v>
      </c>
    </row>
    <row r="36" spans="1:11" ht="12">
      <c r="A36" t="s">
        <v>61</v>
      </c>
      <c r="B36" s="9"/>
      <c r="C36" s="1">
        <f>B36*10000</f>
        <v>0</v>
      </c>
      <c r="D36" s="10">
        <f>B36*40</f>
        <v>0</v>
      </c>
      <c r="E36" s="10">
        <f>B36*10</f>
        <v>0</v>
      </c>
      <c r="H36" t="s">
        <v>62</v>
      </c>
      <c r="I36" s="10">
        <f>K36*1000</f>
        <v>0</v>
      </c>
      <c r="J36" s="2">
        <f>B55*3</f>
        <v>0</v>
      </c>
      <c r="K36" s="2">
        <f>B55*12</f>
        <v>0</v>
      </c>
    </row>
    <row r="37" spans="1:11" ht="12">
      <c r="A37" t="s">
        <v>54</v>
      </c>
      <c r="B37" s="9"/>
      <c r="C37" s="1">
        <f>B37*40000</f>
        <v>0</v>
      </c>
      <c r="D37" s="10">
        <f>B37*120</f>
        <v>0</v>
      </c>
      <c r="E37" s="10">
        <f>B37*40</f>
        <v>0</v>
      </c>
      <c r="H37" t="s">
        <v>63</v>
      </c>
      <c r="I37" s="10">
        <f>K37*1000</f>
        <v>12000</v>
      </c>
      <c r="J37" s="2">
        <f>B56*3</f>
        <v>3</v>
      </c>
      <c r="K37" s="2">
        <f>B56*12</f>
        <v>12</v>
      </c>
    </row>
    <row r="38" spans="1:11" ht="12">
      <c r="A38" t="s">
        <v>64</v>
      </c>
      <c r="B38" s="9"/>
      <c r="C38" s="1">
        <f>B38*5000</f>
        <v>0</v>
      </c>
      <c r="D38" s="10">
        <f>B38*40</f>
        <v>0</v>
      </c>
      <c r="E38" s="10">
        <f>B38*10</f>
        <v>0</v>
      </c>
      <c r="H38" t="s">
        <v>65</v>
      </c>
      <c r="I38" s="10">
        <f>K38*1000</f>
        <v>7000</v>
      </c>
      <c r="J38" s="2">
        <f>IF(B104&gt;0,1,0)+IF(B105&gt;0,1,0)+IF(B106&gt;0,1,0)+IF(B107&gt;0,1,0)</f>
        <v>2</v>
      </c>
      <c r="K38" s="2">
        <f>IF(B104&gt;0,1,0)+IF(B105&gt;0,2,0)+IF(B106&gt;0,3,0)+IF(B107&gt;0,4,0)</f>
        <v>7</v>
      </c>
    </row>
    <row r="39" spans="1:11" ht="12">
      <c r="A39" t="s">
        <v>55</v>
      </c>
      <c r="B39" s="9"/>
      <c r="C39" s="1">
        <f>B39*40000</f>
        <v>0</v>
      </c>
      <c r="D39" s="10">
        <f>B39*225</f>
        <v>0</v>
      </c>
      <c r="E39" s="10">
        <f>B39*75</f>
        <v>0</v>
      </c>
      <c r="H39" t="s">
        <v>66</v>
      </c>
      <c r="I39" s="10">
        <f>K39*1000</f>
        <v>7000</v>
      </c>
      <c r="J39" s="2">
        <f>B114*J38</f>
        <v>2</v>
      </c>
      <c r="K39" s="2">
        <f>B114*K38</f>
        <v>7</v>
      </c>
    </row>
    <row r="40" spans="1:11" ht="12">
      <c r="A40" t="s">
        <v>67</v>
      </c>
      <c r="B40" s="9"/>
      <c r="C40" s="1">
        <f>B40*20000</f>
        <v>0</v>
      </c>
      <c r="D40" s="10">
        <f>B40*100</f>
        <v>0</v>
      </c>
      <c r="E40" s="10">
        <f>B40*20</f>
        <v>0</v>
      </c>
      <c r="H40" t="s">
        <v>68</v>
      </c>
      <c r="I40" s="10">
        <f>K40*1000</f>
        <v>128000</v>
      </c>
      <c r="J40" s="2">
        <f>IF($K71&gt;0,6,IF($J71&gt;0,5,IF($I71&gt;0,4,0)))</f>
        <v>6</v>
      </c>
      <c r="K40" s="2">
        <f>IF($K71&gt;0,128,IF($J71&gt;0,64,IF($I71&gt;0,32,0)))</f>
        <v>128</v>
      </c>
    </row>
    <row r="41" spans="1:11" ht="12">
      <c r="A41" t="s">
        <v>56</v>
      </c>
      <c r="B41" s="9"/>
      <c r="C41" s="1">
        <f>B41*50000</f>
        <v>0</v>
      </c>
      <c r="D41" s="10">
        <f>B41*180</f>
        <v>0</v>
      </c>
      <c r="E41" s="10">
        <f>B41*60</f>
        <v>0</v>
      </c>
      <c r="H41" t="s">
        <v>69</v>
      </c>
      <c r="I41" s="10">
        <f>K41*1000</f>
        <v>0</v>
      </c>
      <c r="J41" s="2">
        <f>IF($K72&gt;0,4,IF($J72&gt;0,4,IF($I72&gt;0,3,0)))</f>
        <v>0</v>
      </c>
      <c r="K41" s="2">
        <f>IF($K72&gt;0,24,IF($J72&gt;0,24,IF($I72&gt;0,12,0)))</f>
        <v>0</v>
      </c>
    </row>
    <row r="42" spans="1:11" ht="12">
      <c r="A42" t="s">
        <v>70</v>
      </c>
      <c r="B42" s="9"/>
      <c r="C42" s="1">
        <f>B42*25000</f>
        <v>0</v>
      </c>
      <c r="D42" s="10">
        <f>B42*80</f>
        <v>0</v>
      </c>
      <c r="E42" s="10">
        <f>B42*20</f>
        <v>0</v>
      </c>
      <c r="H42" t="s">
        <v>71</v>
      </c>
      <c r="I42" s="10">
        <f>K42*1000</f>
        <v>0</v>
      </c>
      <c r="J42" s="2">
        <f>IF($K73&gt;0,3,IF($J73&gt;0,2,IF($I73&gt;0,1,0)))</f>
        <v>0</v>
      </c>
      <c r="K42" s="2">
        <f>IF($K73&gt;0,12,IF($J73&gt;0,6,IF($I73&gt;0,3,0)))</f>
        <v>0</v>
      </c>
    </row>
    <row r="43" spans="1:11" ht="12">
      <c r="A43" t="s">
        <v>72</v>
      </c>
      <c r="B43" s="9"/>
      <c r="C43" s="1">
        <f>B43*40000</f>
        <v>0</v>
      </c>
      <c r="D43" s="10">
        <f>B43*120</f>
        <v>0</v>
      </c>
      <c r="E43" s="10">
        <f>B43*40</f>
        <v>0</v>
      </c>
      <c r="H43" t="s">
        <v>73</v>
      </c>
      <c r="I43" s="10">
        <f>K43*1000</f>
        <v>4000</v>
      </c>
      <c r="J43" s="2">
        <f>IF(SUM(I71:K73)&gt;6,6,SUM(I71:K73))</f>
        <v>2</v>
      </c>
      <c r="K43" s="2">
        <f>POWER(2,J43)</f>
        <v>4</v>
      </c>
    </row>
    <row r="44" spans="1:11" ht="12">
      <c r="A44" t="s">
        <v>74</v>
      </c>
      <c r="B44" s="9"/>
      <c r="C44" s="1">
        <f>B44*39000</f>
        <v>0</v>
      </c>
      <c r="D44" s="10">
        <f>B44*160</f>
        <v>0</v>
      </c>
      <c r="E44" s="10">
        <f>B44*40</f>
        <v>0</v>
      </c>
      <c r="H44" t="s">
        <v>75</v>
      </c>
      <c r="I44" s="10">
        <f>K44*1000</f>
        <v>16000</v>
      </c>
      <c r="J44" s="20">
        <v>5</v>
      </c>
      <c r="K44" s="2">
        <f>POWER(2,J44-1)</f>
        <v>16</v>
      </c>
    </row>
    <row r="45" spans="1:11" ht="12">
      <c r="A45" t="s">
        <v>76</v>
      </c>
      <c r="B45" s="9"/>
      <c r="C45" s="1">
        <f>B45*25000</f>
        <v>0</v>
      </c>
      <c r="D45" s="10">
        <f>B45*180</f>
        <v>0</v>
      </c>
      <c r="E45" s="10">
        <f>B45*60</f>
        <v>0</v>
      </c>
      <c r="H45" t="s">
        <v>77</v>
      </c>
      <c r="I45" s="10">
        <f>K45*1000</f>
        <v>2000</v>
      </c>
      <c r="J45" s="2">
        <f>IF(SUM(I71:K73)&gt;6,6,SUM(I71:K73))</f>
        <v>2</v>
      </c>
      <c r="K45" s="2">
        <f>POWER(2,J45-1)</f>
        <v>2</v>
      </c>
    </row>
    <row r="46" spans="1:11" ht="12">
      <c r="A46" t="s">
        <v>57</v>
      </c>
      <c r="B46" s="9"/>
      <c r="H46" t="s">
        <v>78</v>
      </c>
      <c r="I46" s="10">
        <f>K46*1000</f>
        <v>0</v>
      </c>
      <c r="J46" s="2">
        <f>IF(B74&gt;0,6,IF(B117&gt;0,4,IF(B63&gt;0,4,0)))</f>
        <v>0</v>
      </c>
      <c r="K46" s="2">
        <f>IF(J46&gt;0,POWER(2,J46),0)</f>
        <v>0</v>
      </c>
    </row>
    <row r="47" spans="1:11" ht="12">
      <c r="A47" t="s">
        <v>58</v>
      </c>
      <c r="B47" s="9"/>
      <c r="H47" t="s">
        <v>79</v>
      </c>
      <c r="I47" s="10">
        <f>K47*1000</f>
        <v>0</v>
      </c>
      <c r="J47" s="2">
        <f>B65*4</f>
        <v>0</v>
      </c>
      <c r="K47" s="2">
        <f>B65*12</f>
        <v>0</v>
      </c>
    </row>
    <row r="48" spans="8:11" ht="12">
      <c r="H48" t="s">
        <v>80</v>
      </c>
      <c r="I48" s="10">
        <f>K48*1000</f>
        <v>0</v>
      </c>
      <c r="J48" s="2">
        <f>IF(B69&gt;0,1,0)</f>
        <v>0</v>
      </c>
      <c r="K48" s="2">
        <f>J48*3</f>
        <v>0</v>
      </c>
    </row>
    <row r="49" spans="1:11" ht="12">
      <c r="A49" s="6" t="s">
        <v>81</v>
      </c>
      <c r="H49" t="s">
        <v>82</v>
      </c>
      <c r="I49" s="10">
        <f>K49*1000</f>
        <v>0</v>
      </c>
      <c r="J49" s="2">
        <f>IF(B77&gt;0,2,0)</f>
        <v>0</v>
      </c>
      <c r="K49" s="2">
        <f>J49*2</f>
        <v>0</v>
      </c>
    </row>
    <row r="50" spans="1:11" ht="12">
      <c r="A50" t="s">
        <v>83</v>
      </c>
      <c r="B50" s="9">
        <v>1</v>
      </c>
      <c r="C50" s="1">
        <f>B50*50*calc!B1</f>
        <v>19706.185577122735</v>
      </c>
      <c r="D50" s="10">
        <f>B50*0.1*calc!B1</f>
        <v>39.41237115424547</v>
      </c>
      <c r="E50">
        <v>0</v>
      </c>
      <c r="H50" t="s">
        <v>84</v>
      </c>
      <c r="I50" s="10">
        <f>K50*1000</f>
        <v>0</v>
      </c>
      <c r="J50" s="2">
        <f>IF(B80&gt;0,3,IF(B81&gt;0,3,0))</f>
        <v>0</v>
      </c>
      <c r="K50" s="2">
        <f>J50*3</f>
        <v>0</v>
      </c>
    </row>
    <row r="51" spans="1:11" ht="12">
      <c r="A51" t="s">
        <v>85</v>
      </c>
      <c r="B51" s="9"/>
      <c r="C51" s="1">
        <f>B51*10000</f>
        <v>0</v>
      </c>
      <c r="D51" s="10">
        <f>B51*30</f>
        <v>0</v>
      </c>
      <c r="E51" s="10">
        <f>B51*10</f>
        <v>0</v>
      </c>
      <c r="H51" t="s">
        <v>86</v>
      </c>
      <c r="I51" s="10">
        <f>K51*1000</f>
        <v>0</v>
      </c>
      <c r="J51" s="2">
        <f>IF(B82&gt;0,B82*3,IF(B83&gt;0,3,0))</f>
        <v>0</v>
      </c>
      <c r="K51" s="2">
        <f>J51*3</f>
        <v>0</v>
      </c>
    </row>
    <row r="52" spans="1:11" ht="12">
      <c r="A52" t="s">
        <v>87</v>
      </c>
      <c r="B52" s="9"/>
      <c r="C52" s="1">
        <f>B52*10*D52</f>
        <v>0</v>
      </c>
      <c r="D52" s="10">
        <f>B52*1*calc!B3</f>
        <v>0</v>
      </c>
      <c r="E52" s="10">
        <f>B52*1*calc!B3</f>
        <v>0</v>
      </c>
      <c r="H52" s="9"/>
      <c r="I52" s="10">
        <f>K52*1000</f>
        <v>0</v>
      </c>
      <c r="J52" s="21"/>
      <c r="K52" s="21"/>
    </row>
    <row r="53" spans="1:11" ht="12">
      <c r="A53" t="s">
        <v>59</v>
      </c>
      <c r="B53" s="9"/>
      <c r="C53" s="1">
        <f>B53*200*calc!B$1</f>
        <v>0</v>
      </c>
      <c r="D53" s="10">
        <f>B53*30*F53*F53</f>
        <v>0</v>
      </c>
      <c r="E53" s="10">
        <f>B53*10*F53*F53</f>
        <v>0</v>
      </c>
      <c r="F53" s="22"/>
      <c r="G53" t="s">
        <v>88</v>
      </c>
      <c r="H53" s="9"/>
      <c r="I53" s="10">
        <f>K53*1000</f>
        <v>0</v>
      </c>
      <c r="J53" s="21"/>
      <c r="K53" s="21"/>
    </row>
    <row r="54" spans="1:11" ht="12">
      <c r="A54" t="s">
        <v>60</v>
      </c>
      <c r="B54" s="9"/>
      <c r="C54" s="1">
        <f>B54*400*calc!B$1</f>
        <v>0</v>
      </c>
      <c r="D54" s="10">
        <f>B54*30*F54*F54</f>
        <v>0</v>
      </c>
      <c r="E54" s="10">
        <f>B54*10*F54*F54</f>
        <v>0</v>
      </c>
      <c r="F54" s="22"/>
      <c r="G54" t="s">
        <v>88</v>
      </c>
      <c r="H54" s="9"/>
      <c r="I54" s="10">
        <f>K54*1000</f>
        <v>0</v>
      </c>
      <c r="J54" s="21"/>
      <c r="K54" s="21"/>
    </row>
    <row r="55" spans="1:11" ht="12">
      <c r="A55" t="s">
        <v>62</v>
      </c>
      <c r="B55" s="9"/>
      <c r="C55" s="1">
        <f>B55*300*calc!B$1</f>
        <v>0</v>
      </c>
      <c r="D55" s="10">
        <f>B55*30*F55*F55</f>
        <v>0</v>
      </c>
      <c r="E55" s="10">
        <f>B55*10*F55*F55</f>
        <v>0</v>
      </c>
      <c r="F55" s="22"/>
      <c r="G55" t="s">
        <v>88</v>
      </c>
      <c r="H55" s="9"/>
      <c r="I55" s="10">
        <f>K55*1000</f>
        <v>0</v>
      </c>
      <c r="J55" s="21"/>
      <c r="K55" s="21"/>
    </row>
    <row r="56" spans="1:11" ht="12">
      <c r="A56" t="s">
        <v>63</v>
      </c>
      <c r="B56" s="9">
        <v>1</v>
      </c>
      <c r="C56" s="1">
        <f>B56*20000</f>
        <v>20000</v>
      </c>
      <c r="D56" s="10">
        <f>B56*30</f>
        <v>30</v>
      </c>
      <c r="E56" s="10">
        <f>B56*10</f>
        <v>10</v>
      </c>
      <c r="H56" s="9"/>
      <c r="I56" s="10">
        <f>K56*1000</f>
        <v>0</v>
      </c>
      <c r="J56" s="21"/>
      <c r="K56" s="21"/>
    </row>
    <row r="57" spans="1:11" ht="12">
      <c r="A57" t="s">
        <v>89</v>
      </c>
      <c r="B57" s="9">
        <v>4</v>
      </c>
      <c r="C57" s="1">
        <f>B57*2000</f>
        <v>8000</v>
      </c>
      <c r="D57" s="10">
        <f>B57*20</f>
        <v>80</v>
      </c>
      <c r="E57" s="10">
        <f>B57*5</f>
        <v>20</v>
      </c>
      <c r="H57" s="9"/>
      <c r="I57" s="10">
        <f>K57*1000</f>
        <v>0</v>
      </c>
      <c r="J57" s="21"/>
      <c r="K57" s="21"/>
    </row>
    <row r="58" spans="8:11" ht="12">
      <c r="H58" s="9"/>
      <c r="I58" s="10">
        <f>K58*1000</f>
        <v>0</v>
      </c>
      <c r="J58" s="21"/>
      <c r="K58" s="21"/>
    </row>
    <row r="59" spans="1:11" ht="12">
      <c r="A59" s="6" t="s">
        <v>90</v>
      </c>
      <c r="H59" s="9"/>
      <c r="I59" s="10">
        <f>K59*1000</f>
        <v>0</v>
      </c>
      <c r="J59" s="21"/>
      <c r="K59" s="21"/>
    </row>
    <row r="60" spans="1:11" ht="12">
      <c r="A60" t="s">
        <v>91</v>
      </c>
      <c r="B60" s="9">
        <v>50</v>
      </c>
      <c r="C60" s="1">
        <v>0</v>
      </c>
      <c r="D60">
        <v>0</v>
      </c>
      <c r="E60" s="10">
        <f>B60*150</f>
        <v>7500</v>
      </c>
      <c r="H60" s="9"/>
      <c r="I60" s="10">
        <f>K60*1000</f>
        <v>0</v>
      </c>
      <c r="J60" s="21"/>
      <c r="K60" s="21"/>
    </row>
    <row r="61" spans="2:11" ht="12">
      <c r="B61" s="23"/>
      <c r="H61" s="9"/>
      <c r="I61" s="10">
        <f>K61*1000</f>
        <v>0</v>
      </c>
      <c r="J61" s="21"/>
      <c r="K61" s="21"/>
    </row>
    <row r="62" spans="1:11" ht="12">
      <c r="A62" s="6" t="s">
        <v>92</v>
      </c>
      <c r="B62" s="23"/>
      <c r="H62" s="9"/>
      <c r="I62" s="10">
        <f>K62*1000</f>
        <v>0</v>
      </c>
      <c r="J62" s="21"/>
      <c r="K62" s="21"/>
    </row>
    <row r="63" spans="1:11" ht="12">
      <c r="A63" t="s">
        <v>93</v>
      </c>
      <c r="B63" s="9"/>
      <c r="C63" s="1">
        <f>B63*18500</f>
        <v>0</v>
      </c>
      <c r="D63" s="10">
        <f>B63*1</f>
        <v>0</v>
      </c>
      <c r="E63" s="10">
        <f>B63*3</f>
        <v>0</v>
      </c>
      <c r="H63" s="9"/>
      <c r="I63" s="10">
        <f>K63*1000</f>
        <v>0</v>
      </c>
      <c r="J63" s="21"/>
      <c r="K63" s="21"/>
    </row>
    <row r="64" spans="1:11" ht="12">
      <c r="A64" t="s">
        <v>94</v>
      </c>
      <c r="B64" s="9"/>
      <c r="C64" s="1">
        <f>B64*215000</f>
        <v>0</v>
      </c>
      <c r="D64" s="10">
        <f>B64*90</f>
        <v>0</v>
      </c>
      <c r="E64" s="10">
        <f>B64*200</f>
        <v>0</v>
      </c>
      <c r="H64" s="9"/>
      <c r="I64" s="10">
        <f>K64*1000</f>
        <v>0</v>
      </c>
      <c r="J64" s="9"/>
      <c r="K64" s="9"/>
    </row>
    <row r="65" spans="1:11" ht="12">
      <c r="A65" t="s">
        <v>95</v>
      </c>
      <c r="B65" s="9"/>
      <c r="C65" s="1">
        <f>B65*100000</f>
        <v>0</v>
      </c>
      <c r="D65" s="10">
        <f>B65*500</f>
        <v>0</v>
      </c>
      <c r="E65" s="10">
        <f>B65*1000</f>
        <v>0</v>
      </c>
      <c r="H65" s="9"/>
      <c r="I65" s="10">
        <f>K65*1000</f>
        <v>0</v>
      </c>
      <c r="J65" s="9"/>
      <c r="K65" s="9"/>
    </row>
    <row r="66" spans="1:11" ht="12">
      <c r="A66" t="s">
        <v>96</v>
      </c>
      <c r="B66" s="9"/>
      <c r="C66" s="1">
        <f>B66*216000</f>
        <v>0</v>
      </c>
      <c r="D66" s="10">
        <f>B66*1500</f>
        <v>0</v>
      </c>
      <c r="E66" s="10">
        <f>B66*750</f>
        <v>0</v>
      </c>
      <c r="H66" s="9"/>
      <c r="I66" s="10">
        <f>K66*1000</f>
        <v>0</v>
      </c>
      <c r="J66" s="9"/>
      <c r="K66" s="9"/>
    </row>
    <row r="68" spans="1:2" ht="12">
      <c r="A68" s="6" t="s">
        <v>97</v>
      </c>
      <c r="B68" s="23"/>
    </row>
    <row r="69" spans="1:8" ht="12">
      <c r="A69" t="s">
        <v>98</v>
      </c>
      <c r="B69" s="9"/>
      <c r="C69" s="1">
        <f>B69*2.5</f>
        <v>0</v>
      </c>
      <c r="D69" s="10">
        <f>B69*0.05</f>
        <v>0</v>
      </c>
      <c r="E69" s="10">
        <f>B69*0.05</f>
        <v>0</v>
      </c>
      <c r="H69" s="24" t="s">
        <v>99</v>
      </c>
    </row>
    <row r="70" spans="1:11" ht="12">
      <c r="A70" t="s">
        <v>100</v>
      </c>
      <c r="B70" s="23"/>
      <c r="C70" s="1">
        <f>B69*5</f>
        <v>0</v>
      </c>
      <c r="D70" s="10">
        <f>B69*0.5</f>
        <v>0</v>
      </c>
      <c r="E70" s="10">
        <f>B69*0.5</f>
        <v>0</v>
      </c>
      <c r="H70" s="25" t="s">
        <v>101</v>
      </c>
      <c r="I70" s="26" t="s">
        <v>102</v>
      </c>
      <c r="J70" s="26" t="s">
        <v>103</v>
      </c>
      <c r="K70" s="26" t="s">
        <v>104</v>
      </c>
    </row>
    <row r="71" spans="1:11" ht="12">
      <c r="A71" t="s">
        <v>105</v>
      </c>
      <c r="B71" s="23"/>
      <c r="C71" s="1">
        <f>B69*20</f>
        <v>0</v>
      </c>
      <c r="D71" s="10">
        <f>B69*0.1</f>
        <v>0</v>
      </c>
      <c r="E71" s="10">
        <f>B69*0.05</f>
        <v>0</v>
      </c>
      <c r="H71" s="27" t="s">
        <v>106</v>
      </c>
      <c r="I71" s="21"/>
      <c r="J71" s="21"/>
      <c r="K71" s="21">
        <v>2</v>
      </c>
    </row>
    <row r="72" spans="1:11" ht="12">
      <c r="A72" t="s">
        <v>107</v>
      </c>
      <c r="B72" s="23"/>
      <c r="C72" s="1">
        <f>B69*10</f>
        <v>0</v>
      </c>
      <c r="D72" s="10">
        <f>B69*0.2</f>
        <v>0</v>
      </c>
      <c r="E72" s="10">
        <f>B69*10</f>
        <v>0</v>
      </c>
      <c r="H72" s="27" t="s">
        <v>108</v>
      </c>
      <c r="I72" s="21"/>
      <c r="J72" s="21"/>
      <c r="K72" s="21"/>
    </row>
    <row r="73" spans="1:11" ht="12">
      <c r="A73" t="s">
        <v>109</v>
      </c>
      <c r="B73" s="23">
        <f>IF(B69&gt;0,FLOOR((B69-1)/200,1)+1,0)</f>
        <v>0</v>
      </c>
      <c r="C73" s="1">
        <f>B73*3000</f>
        <v>0</v>
      </c>
      <c r="D73" s="10">
        <f>B73*2</f>
        <v>0</v>
      </c>
      <c r="E73" s="10">
        <f>B73*5</f>
        <v>0</v>
      </c>
      <c r="H73" s="27" t="s">
        <v>110</v>
      </c>
      <c r="I73" s="21"/>
      <c r="J73" s="21"/>
      <c r="K73" s="21"/>
    </row>
    <row r="74" spans="1:5" ht="12">
      <c r="A74" t="s">
        <v>111</v>
      </c>
      <c r="B74" s="9"/>
      <c r="C74" s="1">
        <f>B74*17000</f>
        <v>0</v>
      </c>
      <c r="D74" s="10">
        <f>B74*2</f>
        <v>0</v>
      </c>
      <c r="E74" s="10">
        <f>B74*5</f>
        <v>0</v>
      </c>
    </row>
    <row r="75" ht="12">
      <c r="B75" s="28"/>
    </row>
    <row r="76" spans="1:2" ht="12">
      <c r="A76" s="6" t="s">
        <v>112</v>
      </c>
      <c r="B76" s="28"/>
    </row>
    <row r="77" spans="1:6" ht="12">
      <c r="A77" t="s">
        <v>82</v>
      </c>
      <c r="B77" s="9"/>
      <c r="C77" s="1">
        <f>B77*5000</f>
        <v>0</v>
      </c>
      <c r="D77" s="10">
        <f>B77*10</f>
        <v>0</v>
      </c>
      <c r="E77" s="10">
        <f>B77*20</f>
        <v>0</v>
      </c>
      <c r="F77" s="23"/>
    </row>
    <row r="79" ht="12">
      <c r="A79" s="6" t="s">
        <v>113</v>
      </c>
    </row>
    <row r="80" spans="1:5" ht="12">
      <c r="A80" t="s">
        <v>114</v>
      </c>
      <c r="B80" s="9"/>
      <c r="C80" s="1">
        <f>B80*44000</f>
        <v>0</v>
      </c>
      <c r="D80" s="10">
        <f>B80*6</f>
        <v>0</v>
      </c>
      <c r="E80" s="10">
        <f>B80*3</f>
        <v>0</v>
      </c>
    </row>
    <row r="81" spans="1:5" ht="12">
      <c r="A81" t="s">
        <v>115</v>
      </c>
      <c r="B81" s="9"/>
      <c r="C81" s="1">
        <f>B81*109000</f>
        <v>0</v>
      </c>
      <c r="D81" s="10">
        <f>B81*50</f>
        <v>0</v>
      </c>
      <c r="E81" s="10">
        <f>B81*25</f>
        <v>0</v>
      </c>
    </row>
    <row r="82" spans="1:5" ht="12">
      <c r="A82" t="s">
        <v>116</v>
      </c>
      <c r="B82" s="9"/>
      <c r="C82" s="1">
        <f>B82*100000</f>
        <v>0</v>
      </c>
      <c r="D82" s="10">
        <f>B82*20</f>
        <v>0</v>
      </c>
      <c r="E82" s="10">
        <f>B82*60</f>
        <v>0</v>
      </c>
    </row>
    <row r="83" spans="1:5" ht="12">
      <c r="A83" t="s">
        <v>117</v>
      </c>
      <c r="B83" s="9"/>
      <c r="C83" s="1">
        <f>B83*104000</f>
        <v>0</v>
      </c>
      <c r="D83" s="10">
        <f>B83*50</f>
        <v>0</v>
      </c>
      <c r="E83" s="10">
        <f>B83*25</f>
        <v>0</v>
      </c>
    </row>
    <row r="85" ht="12">
      <c r="A85" s="6" t="s">
        <v>118</v>
      </c>
    </row>
    <row r="86" spans="1:5" ht="12">
      <c r="A86" t="s">
        <v>119</v>
      </c>
      <c r="B86" s="9">
        <v>4</v>
      </c>
      <c r="C86" s="1">
        <f>B86*75000</f>
        <v>300000</v>
      </c>
      <c r="D86" s="10">
        <f>B86*50</f>
        <v>200</v>
      </c>
      <c r="E86" s="10">
        <f>B86*20</f>
        <v>80</v>
      </c>
    </row>
    <row r="87" spans="1:5" ht="12">
      <c r="A87" t="s">
        <v>120</v>
      </c>
      <c r="B87" s="9">
        <v>10</v>
      </c>
      <c r="C87" s="1">
        <f>B87*100000</f>
        <v>1000000</v>
      </c>
      <c r="D87" s="10">
        <f>B87*120</f>
        <v>1200</v>
      </c>
      <c r="E87" s="10">
        <f>B87*50</f>
        <v>500</v>
      </c>
    </row>
    <row r="88" spans="1:5" ht="12">
      <c r="A88" t="s">
        <v>121</v>
      </c>
      <c r="B88" s="9">
        <v>20</v>
      </c>
      <c r="C88" s="1">
        <f>B88*75000</f>
        <v>1500000</v>
      </c>
      <c r="D88" s="10">
        <f>B88*120</f>
        <v>2400</v>
      </c>
      <c r="E88" s="10">
        <f>B88*50</f>
        <v>1000</v>
      </c>
    </row>
    <row r="89" spans="1:5" ht="12">
      <c r="A89" t="s">
        <v>122</v>
      </c>
      <c r="B89" s="9">
        <v>45</v>
      </c>
      <c r="C89" s="1">
        <f>B89*100000</f>
        <v>4500000</v>
      </c>
      <c r="D89" s="10">
        <f>B89*200</f>
        <v>9000</v>
      </c>
      <c r="E89" s="10">
        <f>B89*80</f>
        <v>3600</v>
      </c>
    </row>
    <row r="90" spans="1:5" ht="12">
      <c r="A90" t="s">
        <v>123</v>
      </c>
      <c r="B90" s="9">
        <v>20</v>
      </c>
      <c r="C90" s="1">
        <f>B90*30000</f>
        <v>600000</v>
      </c>
      <c r="D90" s="10">
        <f>B90*15</f>
        <v>300</v>
      </c>
      <c r="E90" s="10">
        <f>B90*16</f>
        <v>320</v>
      </c>
    </row>
    <row r="91" spans="1:5" ht="12">
      <c r="A91" t="s">
        <v>124</v>
      </c>
      <c r="B91" s="9">
        <v>4</v>
      </c>
      <c r="C91" s="1">
        <f>B91*75000</f>
        <v>300000</v>
      </c>
      <c r="D91" s="10">
        <f>B91*80</f>
        <v>320</v>
      </c>
      <c r="E91" s="10">
        <f>B91*30</f>
        <v>120</v>
      </c>
    </row>
    <row r="92" spans="1:5" ht="12">
      <c r="A92" t="s">
        <v>125</v>
      </c>
      <c r="B92" s="10">
        <f>SUM(B86:B89)+B91</f>
        <v>83</v>
      </c>
      <c r="C92" s="1">
        <f>B92*20000</f>
        <v>1660000</v>
      </c>
      <c r="D92" s="10">
        <f>B92*25</f>
        <v>2075</v>
      </c>
      <c r="E92" s="10">
        <f>1.5*(SUM(E86:E89)+E91)</f>
        <v>7950</v>
      </c>
    </row>
    <row r="93" spans="1:9" ht="12">
      <c r="A93" t="s">
        <v>126</v>
      </c>
      <c r="B93" s="23">
        <f>M98*L98*I98+M99*L99*I99+M100*L100*I100+M101*L101*I101+M102*L102*I102+M103*L103*I103</f>
        <v>0</v>
      </c>
      <c r="C93" s="1">
        <f>B93*20000</f>
        <v>0</v>
      </c>
      <c r="D93" s="10">
        <f>B93*25</f>
        <v>0</v>
      </c>
      <c r="E93" s="10">
        <f>1.5*F93</f>
        <v>0</v>
      </c>
      <c r="F93" s="23">
        <f>M98*K98*I98+M99*K99*I99+M100*K100*I100+M101*K101*I101+M102*K102*I102+M103*K103*I103</f>
        <v>0</v>
      </c>
      <c r="G93" t="s">
        <v>127</v>
      </c>
      <c r="H93" s="27" t="s">
        <v>128</v>
      </c>
      <c r="I93" s="28">
        <f>M98*J98*I98+M99*J99*I99+M100*J100*I100+M101*J101*I101+M102*J102*I102+M103*J103*I103</f>
        <v>0</v>
      </c>
    </row>
    <row r="94" spans="1:9" ht="12">
      <c r="A94" t="s">
        <v>129</v>
      </c>
      <c r="B94" s="23">
        <f>N98*I98+N99*I99+N100*I100+N101*I101+N102*I102+N103*I103</f>
        <v>0</v>
      </c>
      <c r="C94" s="1">
        <f>F94*5000</f>
        <v>0</v>
      </c>
      <c r="D94" s="10">
        <f>F94*15</f>
        <v>0</v>
      </c>
      <c r="E94" s="10">
        <f>B94*10</f>
        <v>0</v>
      </c>
      <c r="F94" s="23">
        <f>N98*L98*I98+N99*L99*I99+N100*L100*I100+N101*L101*I101+N102*L102*I102+N103*L103*I103</f>
        <v>0</v>
      </c>
      <c r="G94" t="s">
        <v>130</v>
      </c>
      <c r="H94" s="27" t="s">
        <v>131</v>
      </c>
      <c r="I94" s="28">
        <f>N98*J98*I98+N99*J99*I99+N100*J100*I100+N101*J101*I101+N102*J102*I102+N103*J103*I103</f>
        <v>0</v>
      </c>
    </row>
    <row r="96" spans="1:8" ht="12">
      <c r="A96" s="6" t="s">
        <v>132</v>
      </c>
      <c r="H96" s="6" t="s">
        <v>133</v>
      </c>
    </row>
    <row r="97" spans="1:14" ht="12">
      <c r="A97" t="s">
        <v>134</v>
      </c>
      <c r="B97" s="9">
        <v>110</v>
      </c>
      <c r="C97" s="1">
        <f>B97*2000</f>
        <v>220000</v>
      </c>
      <c r="D97" s="10">
        <f>B97*2</f>
        <v>220</v>
      </c>
      <c r="E97" s="10">
        <f>B97*180</f>
        <v>19800</v>
      </c>
      <c r="H97" s="29" t="s">
        <v>101</v>
      </c>
      <c r="I97" s="26" t="s">
        <v>135</v>
      </c>
      <c r="J97" s="26" t="s">
        <v>14</v>
      </c>
      <c r="K97" s="26" t="s">
        <v>136</v>
      </c>
      <c r="L97" s="26" t="s">
        <v>137</v>
      </c>
      <c r="M97" s="26" t="s">
        <v>138</v>
      </c>
      <c r="N97" s="26" t="s">
        <v>139</v>
      </c>
    </row>
    <row r="98" spans="1:14" ht="12">
      <c r="A98" t="s">
        <v>140</v>
      </c>
      <c r="B98" s="9">
        <v>990</v>
      </c>
      <c r="C98" s="1">
        <f>B98*1000</f>
        <v>990000</v>
      </c>
      <c r="D98" s="10">
        <f>B98*1</f>
        <v>990</v>
      </c>
      <c r="E98" s="10">
        <f>B98*75</f>
        <v>74250</v>
      </c>
      <c r="H98" s="9" t="s">
        <v>141</v>
      </c>
      <c r="I98" s="21"/>
      <c r="J98" s="21">
        <v>274</v>
      </c>
      <c r="K98" s="21">
        <v>135.5</v>
      </c>
      <c r="L98" s="21">
        <v>1</v>
      </c>
      <c r="M98" s="21">
        <v>1</v>
      </c>
      <c r="N98" s="21"/>
    </row>
    <row r="99" spans="1:14" ht="12">
      <c r="A99" t="s">
        <v>142</v>
      </c>
      <c r="B99" s="9"/>
      <c r="C99" s="1">
        <f>B99*2000</f>
        <v>0</v>
      </c>
      <c r="D99" s="10">
        <f>B99*2</f>
        <v>0</v>
      </c>
      <c r="E99" s="10">
        <f>B99*10</f>
        <v>0</v>
      </c>
      <c r="H99" s="9" t="s">
        <v>8</v>
      </c>
      <c r="I99" s="21"/>
      <c r="J99" s="21">
        <v>90</v>
      </c>
      <c r="K99" s="21">
        <v>200</v>
      </c>
      <c r="L99" s="21">
        <v>1</v>
      </c>
      <c r="M99" s="21">
        <v>1</v>
      </c>
      <c r="N99" s="21"/>
    </row>
    <row r="100" spans="8:14" ht="12">
      <c r="H100" s="9"/>
      <c r="I100" s="21"/>
      <c r="J100" s="21"/>
      <c r="K100" s="21"/>
      <c r="L100" s="21"/>
      <c r="M100" s="21"/>
      <c r="N100" s="21"/>
    </row>
    <row r="101" spans="8:14" ht="12">
      <c r="H101" s="9"/>
      <c r="I101" s="21"/>
      <c r="J101" s="21"/>
      <c r="K101" s="21"/>
      <c r="L101" s="21"/>
      <c r="M101" s="21"/>
      <c r="N101" s="21"/>
    </row>
    <row r="102" spans="1:14" ht="12">
      <c r="A102" s="6" t="s">
        <v>143</v>
      </c>
      <c r="H102" s="9"/>
      <c r="I102" s="21"/>
      <c r="J102" s="21"/>
      <c r="K102" s="21"/>
      <c r="L102" s="21"/>
      <c r="M102" s="21"/>
      <c r="N102" s="21"/>
    </row>
    <row r="103" spans="1:14" ht="12">
      <c r="A103" s="29" t="s">
        <v>144</v>
      </c>
      <c r="H103" s="9"/>
      <c r="I103" s="21"/>
      <c r="J103" s="21"/>
      <c r="K103" s="21"/>
      <c r="L103" s="21"/>
      <c r="M103" s="21"/>
      <c r="N103" s="21"/>
    </row>
    <row r="104" spans="1:5" ht="12">
      <c r="A104" t="s">
        <v>145</v>
      </c>
      <c r="B104" s="9"/>
      <c r="C104" s="1">
        <f>B104*500</f>
        <v>0</v>
      </c>
      <c r="D104" s="10">
        <f>B104*0.2</f>
        <v>0</v>
      </c>
      <c r="E104" s="10">
        <f>IF(B104&gt;0,1,0)+B104*0.1</f>
        <v>0</v>
      </c>
    </row>
    <row r="105" spans="1:5" ht="12">
      <c r="A105" t="s">
        <v>146</v>
      </c>
      <c r="B105" s="9"/>
      <c r="C105" s="1">
        <f>B105*1500</f>
        <v>0</v>
      </c>
      <c r="D105" s="10">
        <f>B105*2</f>
        <v>0</v>
      </c>
      <c r="E105" s="10">
        <f>IF(B105&gt;0,6,0)+B105*5</f>
        <v>0</v>
      </c>
    </row>
    <row r="106" spans="1:5" ht="12">
      <c r="A106" t="s">
        <v>147</v>
      </c>
      <c r="B106" s="9">
        <v>100</v>
      </c>
      <c r="C106" s="1">
        <f>B106*3000</f>
        <v>300000</v>
      </c>
      <c r="D106" s="10">
        <f>B106*4</f>
        <v>400</v>
      </c>
      <c r="E106" s="10">
        <f>IF(B106&gt;0,15,0)+B106*8</f>
        <v>815</v>
      </c>
    </row>
    <row r="107" spans="1:5" ht="12">
      <c r="A107" t="s">
        <v>148</v>
      </c>
      <c r="B107" s="9">
        <v>20</v>
      </c>
      <c r="C107" s="1">
        <f>B107*5000</f>
        <v>100000</v>
      </c>
      <c r="D107" s="10">
        <f>B107*6</f>
        <v>120</v>
      </c>
      <c r="E107" s="10">
        <f>IF(B107&gt;0,30,0)+B107*10</f>
        <v>230</v>
      </c>
    </row>
    <row r="108" ht="12">
      <c r="A108" s="29" t="s">
        <v>149</v>
      </c>
    </row>
    <row r="109" spans="1:5" ht="12">
      <c r="A109" t="s">
        <v>145</v>
      </c>
      <c r="B109" s="9"/>
      <c r="C109" s="1">
        <f>B109*B104*10</f>
        <v>0</v>
      </c>
      <c r="D109" s="10">
        <f>B109*B104*0.05</f>
        <v>0</v>
      </c>
      <c r="E109" s="10">
        <f>B109*B104*0.1</f>
        <v>0</v>
      </c>
    </row>
    <row r="110" spans="1:5" ht="12">
      <c r="A110" t="s">
        <v>146</v>
      </c>
      <c r="B110" s="9"/>
      <c r="C110" s="1">
        <f>B110*B105*15</f>
        <v>0</v>
      </c>
      <c r="D110" s="10">
        <f>B110*B105*0.15</f>
        <v>0</v>
      </c>
      <c r="E110" s="10">
        <f>B110*B105*0.4</f>
        <v>0</v>
      </c>
    </row>
    <row r="111" spans="1:5" ht="12">
      <c r="A111" t="s">
        <v>147</v>
      </c>
      <c r="B111" s="9">
        <v>200</v>
      </c>
      <c r="C111" s="1">
        <f>B111*B106*25</f>
        <v>500000</v>
      </c>
      <c r="D111" s="10">
        <f>B111*B106*0.1</f>
        <v>2000</v>
      </c>
      <c r="E111" s="10">
        <f>B111*B106*0.15</f>
        <v>3000</v>
      </c>
    </row>
    <row r="112" spans="1:5" ht="12">
      <c r="A112" t="s">
        <v>148</v>
      </c>
      <c r="B112" s="9">
        <v>200</v>
      </c>
      <c r="C112" s="1">
        <f>B112*B107*40</f>
        <v>160000</v>
      </c>
      <c r="D112" s="10">
        <f>B112*B107*0.15</f>
        <v>600</v>
      </c>
      <c r="E112" s="10">
        <f>B112*B107*0.25</f>
        <v>1000</v>
      </c>
    </row>
    <row r="114" spans="1:5" ht="12">
      <c r="A114" t="s">
        <v>150</v>
      </c>
      <c r="B114" s="9">
        <v>1</v>
      </c>
      <c r="C114" s="1">
        <f>B114*SUM(C104:C112)</f>
        <v>1060000</v>
      </c>
      <c r="D114" s="10">
        <f>B114*SUM(D104:D112)</f>
        <v>3120</v>
      </c>
      <c r="E114" s="10">
        <f>B114*SUM(E104:E112)</f>
        <v>5045</v>
      </c>
    </row>
    <row r="115" ht="12">
      <c r="B115" s="23"/>
    </row>
    <row r="116" spans="1:2" ht="12">
      <c r="A116" s="6" t="s">
        <v>73</v>
      </c>
      <c r="B116" s="23"/>
    </row>
    <row r="117" spans="1:5" ht="12">
      <c r="A117" t="s">
        <v>151</v>
      </c>
      <c r="B117" s="9"/>
      <c r="C117" s="1">
        <f>B117*10000</f>
        <v>0</v>
      </c>
      <c r="D117" s="10">
        <f>B117*2</f>
        <v>0</v>
      </c>
      <c r="E117" s="10">
        <f>B117*5</f>
        <v>0</v>
      </c>
    </row>
    <row r="119" ht="12">
      <c r="A119" s="6" t="s">
        <v>152</v>
      </c>
    </row>
    <row r="120" spans="1:5" ht="12">
      <c r="A120" t="s">
        <v>153</v>
      </c>
      <c r="B120" s="23"/>
      <c r="C120" s="1">
        <f>I18</f>
        <v>210000</v>
      </c>
      <c r="D120" s="10">
        <f>0.2*K18</f>
        <v>42</v>
      </c>
      <c r="E120" s="10">
        <f>0.1*K18</f>
        <v>21</v>
      </c>
    </row>
    <row r="121" spans="1:5" ht="12">
      <c r="A121" t="s">
        <v>154</v>
      </c>
      <c r="B121" s="9">
        <v>1</v>
      </c>
      <c r="C121" s="1">
        <f>$B121*C120</f>
        <v>210000</v>
      </c>
      <c r="D121" s="30">
        <f>$B121*D120</f>
        <v>42</v>
      </c>
      <c r="E121" s="30">
        <f>$B121*E120</f>
        <v>21</v>
      </c>
    </row>
    <row r="124" ht="12">
      <c r="A124" s="6" t="s">
        <v>155</v>
      </c>
    </row>
    <row r="125" spans="1:6" ht="12">
      <c r="A125" t="s">
        <v>156</v>
      </c>
      <c r="B125" s="9"/>
      <c r="C125" s="1">
        <f>B125*35*I$9</f>
        <v>0</v>
      </c>
      <c r="D125" s="10">
        <f>B125*0.15*I$9</f>
        <v>0</v>
      </c>
      <c r="E125">
        <v>0</v>
      </c>
      <c r="F125" s="1">
        <f>1000*calc!B$1</f>
        <v>394123.71154245466</v>
      </c>
    </row>
    <row r="126" spans="1:6" ht="12">
      <c r="A126" t="s">
        <v>147</v>
      </c>
      <c r="B126" s="9">
        <v>1</v>
      </c>
      <c r="C126" s="1">
        <f>B126*50*I$9</f>
        <v>7766675</v>
      </c>
      <c r="D126" s="10">
        <f>B126*0.25*I$9</f>
        <v>38833.375</v>
      </c>
      <c r="E126">
        <v>0</v>
      </c>
      <c r="F126" s="1">
        <f>2000*calc!B$1</f>
        <v>788247.4230849093</v>
      </c>
    </row>
    <row r="127" spans="1:6" ht="12">
      <c r="A127" t="s">
        <v>157</v>
      </c>
      <c r="B127" s="9"/>
      <c r="C127" s="1">
        <f>B127*100*I$9</f>
        <v>0</v>
      </c>
      <c r="D127" s="10">
        <f>B127*0.5*I$9</f>
        <v>0</v>
      </c>
      <c r="E127">
        <v>0</v>
      </c>
      <c r="F127" s="1">
        <f>4000*calc!B$1</f>
        <v>1576494.8461698187</v>
      </c>
    </row>
    <row r="128" spans="1:6" ht="12">
      <c r="A128" t="s">
        <v>158</v>
      </c>
      <c r="B128" s="9"/>
      <c r="C128" s="1">
        <f>B128*200*I$9</f>
        <v>0</v>
      </c>
      <c r="D128" s="10">
        <f>B128*0.4*I$9</f>
        <v>0</v>
      </c>
      <c r="E128">
        <v>0</v>
      </c>
      <c r="F128" s="1">
        <f>8000*calc!B$1</f>
        <v>3152989.6923396373</v>
      </c>
    </row>
    <row r="130" ht="12">
      <c r="A130" s="6" t="s">
        <v>159</v>
      </c>
    </row>
    <row r="131" spans="1:5" ht="12">
      <c r="A131" s="31" t="s">
        <v>160</v>
      </c>
      <c r="B131" s="9"/>
      <c r="C131" s="1">
        <f>B131*8*I$9</f>
        <v>0</v>
      </c>
      <c r="D131" s="10">
        <f>B131*0.016*I$9</f>
        <v>0</v>
      </c>
      <c r="E131">
        <v>0</v>
      </c>
    </row>
    <row r="132" ht="12">
      <c r="A132" s="31"/>
    </row>
    <row r="133" ht="12">
      <c r="A133" s="6" t="s">
        <v>161</v>
      </c>
    </row>
    <row r="134" spans="1:5" ht="12">
      <c r="A134" t="s">
        <v>162</v>
      </c>
      <c r="B134" s="9">
        <v>20</v>
      </c>
      <c r="C134" s="1">
        <f>B134*200</f>
        <v>4000</v>
      </c>
      <c r="D134" s="10">
        <f>B134*1</f>
        <v>20</v>
      </c>
      <c r="E134" s="10">
        <f>B134*4</f>
        <v>80</v>
      </c>
    </row>
    <row r="135" spans="1:5" ht="12">
      <c r="A135" t="s">
        <v>163</v>
      </c>
      <c r="C135" s="1">
        <f>I10*10</f>
        <v>1182665</v>
      </c>
      <c r="D135" s="10">
        <f>E135*0.1</f>
        <v>2956.7000000000003</v>
      </c>
      <c r="E135" s="10">
        <f>ROUND(0.25*I10,0)</f>
        <v>29567</v>
      </c>
    </row>
    <row r="137" spans="1:5" ht="12">
      <c r="A137" t="s">
        <v>164</v>
      </c>
      <c r="C137" s="1">
        <f>I73*50000+J73*200000+K73*1000000+I72*100000+J72*400000+K72*2000000+I71*250000+J71*1000000+K71*5000000</f>
        <v>10000000</v>
      </c>
      <c r="D137">
        <v>0</v>
      </c>
      <c r="E137">
        <v>0</v>
      </c>
    </row>
    <row r="138" spans="1:5" ht="12">
      <c r="A138" t="s">
        <v>165</v>
      </c>
      <c r="B138" s="9"/>
      <c r="D138">
        <v>0</v>
      </c>
      <c r="E138">
        <v>0</v>
      </c>
    </row>
    <row r="139" spans="1:5" ht="12">
      <c r="A139" t="s">
        <v>166</v>
      </c>
      <c r="B139" s="9"/>
      <c r="D139">
        <v>0</v>
      </c>
      <c r="E139">
        <v>0</v>
      </c>
    </row>
    <row r="140" spans="1:5" ht="12">
      <c r="A140" t="s">
        <v>167</v>
      </c>
      <c r="B140" s="9"/>
      <c r="D140">
        <v>0</v>
      </c>
      <c r="E140">
        <v>0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6" sqref="B16"/>
    </sheetView>
  </sheetViews>
  <sheetFormatPr defaultColWidth="12.57421875" defaultRowHeight="12.75"/>
  <cols>
    <col min="1" max="1" width="19.57421875" style="0" customWidth="1"/>
    <col min="2" max="16384" width="11.57421875" style="0" customWidth="1"/>
  </cols>
  <sheetData>
    <row r="1" spans="1:2" ht="12">
      <c r="A1" t="s">
        <v>168</v>
      </c>
      <c r="B1" s="10">
        <f>SQRT(Template!I9)</f>
        <v>394.12371154245466</v>
      </c>
    </row>
    <row r="2" spans="1:2" ht="12">
      <c r="A2" t="s">
        <v>169</v>
      </c>
      <c r="B2" s="10">
        <f>FLOOR(Template!I9/1000,1)</f>
        <v>155</v>
      </c>
    </row>
    <row r="3" spans="1:3" ht="12">
      <c r="A3" t="s">
        <v>170</v>
      </c>
      <c r="B3" s="10">
        <f>SQRT(Template!I10*1.25+Template!E60)</f>
        <v>394.1232358032193</v>
      </c>
      <c r="C3" t="s">
        <v>171</v>
      </c>
    </row>
    <row r="4" spans="1:2" ht="12">
      <c r="A4" t="s">
        <v>172</v>
      </c>
      <c r="B4" s="10">
        <f>POWER(Template!I9,1/3)</f>
        <v>53.755351909852266</v>
      </c>
    </row>
    <row r="5" spans="1:5" ht="12">
      <c r="A5" t="s">
        <v>137</v>
      </c>
      <c r="B5" s="10">
        <f>ROUND(B4/4,0)</f>
        <v>13</v>
      </c>
      <c r="C5" s="10">
        <f>B4/4</f>
        <v>13.438837977463066</v>
      </c>
      <c r="D5" s="10">
        <f>B1/15</f>
        <v>26.274914102830312</v>
      </c>
      <c r="E5" s="10">
        <f>B1/5</f>
        <v>78.82474230849093</v>
      </c>
    </row>
    <row r="12" ht="12">
      <c r="A12" t="s">
        <v>173</v>
      </c>
    </row>
    <row r="13" spans="1:4" ht="12">
      <c r="A13" t="s">
        <v>101</v>
      </c>
      <c r="B13" t="s">
        <v>102</v>
      </c>
      <c r="C13" t="s">
        <v>103</v>
      </c>
      <c r="D13" t="s">
        <v>104</v>
      </c>
    </row>
    <row r="14" spans="1:4" ht="12">
      <c r="A14" t="s">
        <v>106</v>
      </c>
      <c r="B14" s="10">
        <f>Template!I71*6250</f>
        <v>0</v>
      </c>
      <c r="C14" s="10">
        <f>Template!J71*20000</f>
        <v>0</v>
      </c>
      <c r="D14" s="10">
        <f>Template!K71*80000</f>
        <v>160000</v>
      </c>
    </row>
    <row r="15" spans="1:4" ht="12">
      <c r="A15" t="s">
        <v>108</v>
      </c>
      <c r="B15" s="10">
        <f>Template!I72*3000</f>
        <v>0</v>
      </c>
      <c r="C15" s="10">
        <f>Template!J72*10000</f>
        <v>0</v>
      </c>
      <c r="D15" s="10">
        <f>Template!K72*40000</f>
        <v>0</v>
      </c>
    </row>
    <row r="16" spans="1:4" ht="12">
      <c r="A16" t="s">
        <v>110</v>
      </c>
      <c r="B16" s="10">
        <f>Template!I73*6250</f>
        <v>0</v>
      </c>
      <c r="C16" s="10">
        <f>Template!J73*20000</f>
        <v>0</v>
      </c>
      <c r="D16" s="10">
        <f>Template!K73*80000</f>
        <v>0</v>
      </c>
    </row>
    <row r="18" spans="1:2" ht="12">
      <c r="A18" t="s">
        <v>174</v>
      </c>
      <c r="B18" s="10">
        <f>SUM(B14:D16)</f>
        <v>160000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0"/>
  <sheetViews>
    <sheetView workbookViewId="0" topLeftCell="A1">
      <selection activeCell="E2" sqref="E2"/>
    </sheetView>
  </sheetViews>
  <sheetFormatPr defaultColWidth="12.57421875" defaultRowHeight="12.75"/>
  <cols>
    <col min="1" max="16384" width="11.57421875" style="0" customWidth="1"/>
  </cols>
  <sheetData>
    <row r="1" spans="1:4" ht="12">
      <c r="A1" t="s">
        <v>175</v>
      </c>
      <c r="B1" t="s">
        <v>176</v>
      </c>
      <c r="C1" t="s">
        <v>177</v>
      </c>
      <c r="D1" t="s">
        <v>178</v>
      </c>
    </row>
    <row r="2" spans="1:15" ht="12">
      <c r="A2">
        <v>1</v>
      </c>
      <c r="B2" s="10">
        <f>POWER(A2*4,3)</f>
        <v>64</v>
      </c>
      <c r="C2" s="10">
        <f>FLOOR(POWER($B2,1/3),1)+1</f>
        <v>5</v>
      </c>
      <c r="D2" s="10">
        <f>SQRT(B2)/5</f>
        <v>1.6</v>
      </c>
      <c r="E2" s="10">
        <f>FLOOR(POWER($B2,1/3)*1.25,1)</f>
        <v>5</v>
      </c>
      <c r="F2" s="10">
        <f>POWER((A2-0.5)*4,3)</f>
        <v>8</v>
      </c>
      <c r="H2">
        <v>5</v>
      </c>
      <c r="I2" s="10">
        <f>POWER(H2,1/3)</f>
        <v>1.7099759466766968</v>
      </c>
      <c r="J2" s="10">
        <f>FLOOR(I2*1.25,1)</f>
        <v>2</v>
      </c>
      <c r="K2" s="10">
        <f>ROUND(I2/4,0)</f>
        <v>0</v>
      </c>
      <c r="L2">
        <v>1</v>
      </c>
      <c r="M2" s="10">
        <f>POWER(L2,1/3)</f>
        <v>1</v>
      </c>
      <c r="N2" s="10">
        <f>FLOOR(M2*1.25,1)</f>
        <v>1</v>
      </c>
      <c r="O2" s="10">
        <f>ROUND(M2/4,0)</f>
        <v>0</v>
      </c>
    </row>
    <row r="3" spans="1:15" ht="12">
      <c r="A3">
        <v>2</v>
      </c>
      <c r="B3" s="10">
        <f>POWER(A3*4,3)</f>
        <v>512</v>
      </c>
      <c r="C3" s="10">
        <f>FLOOR(POWER($B3,1/3),1)+1</f>
        <v>9</v>
      </c>
      <c r="D3" s="10">
        <f>SQRT(B3)/5</f>
        <v>4.525483399593904</v>
      </c>
      <c r="E3" s="10">
        <f>FLOOR(POWER($B3,1/3)*1.25,1)</f>
        <v>10</v>
      </c>
      <c r="F3" s="10">
        <f>POWER((A3-0.5)*4,3)</f>
        <v>216</v>
      </c>
      <c r="H3">
        <v>10</v>
      </c>
      <c r="I3" s="10">
        <f>POWER(H3,1/3)</f>
        <v>2.154434690031884</v>
      </c>
      <c r="J3" s="10">
        <f>FLOOR(I3*1.25,1)</f>
        <v>2</v>
      </c>
      <c r="K3" s="10">
        <f>ROUND(I3/4,0)</f>
        <v>1</v>
      </c>
      <c r="L3">
        <v>2</v>
      </c>
      <c r="M3" s="10">
        <f>POWER(L3,1/3)</f>
        <v>1.2599210498948732</v>
      </c>
      <c r="N3" s="10">
        <f>FLOOR(M3*1.25,1)</f>
        <v>1</v>
      </c>
      <c r="O3" s="10">
        <f>ROUND(M3/4,0)</f>
        <v>0</v>
      </c>
    </row>
    <row r="4" spans="1:15" ht="12">
      <c r="A4">
        <v>3</v>
      </c>
      <c r="B4" s="10">
        <f>POWER(A4*4,3)</f>
        <v>1728</v>
      </c>
      <c r="C4" s="10">
        <f>FLOOR(POWER($B4,1/3),1)+1</f>
        <v>13</v>
      </c>
      <c r="D4" s="10">
        <f>SQRT(B4)/5</f>
        <v>8.313843876330612</v>
      </c>
      <c r="E4" s="10">
        <f>FLOOR(POWER($B4,1/3)*1.25,1)</f>
        <v>15</v>
      </c>
      <c r="F4" s="10">
        <f>POWER((A4-0.5)*4,3)</f>
        <v>1000</v>
      </c>
      <c r="H4">
        <v>15</v>
      </c>
      <c r="I4" s="10">
        <f>POWER(H4,1/3)</f>
        <v>2.46621207433047</v>
      </c>
      <c r="J4" s="10">
        <f>FLOOR(I4*1.25,1)</f>
        <v>3</v>
      </c>
      <c r="K4" s="10">
        <f>ROUND(I4/4,0)</f>
        <v>1</v>
      </c>
      <c r="L4">
        <v>3</v>
      </c>
      <c r="M4" s="10">
        <f>POWER(L4,1/3)</f>
        <v>1.4422495703074083</v>
      </c>
      <c r="N4" s="10">
        <f>FLOOR(M4*1.25,1)</f>
        <v>1</v>
      </c>
      <c r="O4" s="10">
        <f>ROUND(M4/4,0)</f>
        <v>0</v>
      </c>
    </row>
    <row r="5" spans="1:15" ht="12">
      <c r="A5">
        <v>4</v>
      </c>
      <c r="B5" s="10">
        <f>POWER(A5*4,3)</f>
        <v>4096</v>
      </c>
      <c r="C5" s="10">
        <f>FLOOR(POWER($B5,1/3),1)+1</f>
        <v>17</v>
      </c>
      <c r="D5" s="10">
        <f>SQRT(B5)/5</f>
        <v>12.8</v>
      </c>
      <c r="E5" s="10">
        <f>FLOOR(POWER($B5,1/3)*1.25,1)</f>
        <v>20</v>
      </c>
      <c r="F5" s="10">
        <f>POWER((A5-0.5)*4,3)</f>
        <v>2744</v>
      </c>
      <c r="H5">
        <v>20</v>
      </c>
      <c r="I5" s="10">
        <f>POWER(H5,1/3)</f>
        <v>2.7144176165949063</v>
      </c>
      <c r="J5" s="10">
        <f>FLOOR(I5*1.25,1)</f>
        <v>3</v>
      </c>
      <c r="K5" s="10">
        <f>ROUND(I5/4,0)</f>
        <v>1</v>
      </c>
      <c r="L5">
        <v>4</v>
      </c>
      <c r="M5" s="10">
        <f>POWER(L5,1/3)</f>
        <v>1.5874010519681994</v>
      </c>
      <c r="N5" s="10">
        <f>FLOOR(M5*1.25,1)</f>
        <v>1</v>
      </c>
      <c r="O5" s="10">
        <f>ROUND(M5/4,0)</f>
        <v>0</v>
      </c>
    </row>
    <row r="6" spans="1:15" ht="12">
      <c r="A6">
        <v>5</v>
      </c>
      <c r="B6" s="10">
        <f>POWER(A6*4,3)</f>
        <v>8000</v>
      </c>
      <c r="C6" s="10">
        <f>FLOOR(POWER($B6,1/3),1)+1</f>
        <v>21</v>
      </c>
      <c r="D6" s="10">
        <f>SQRT(B6)/5</f>
        <v>17.88854381999832</v>
      </c>
      <c r="E6" s="10">
        <f>FLOOR(POWER($B6,1/3)*1.25,1)</f>
        <v>25</v>
      </c>
      <c r="F6" s="10">
        <f>POWER((A6-0.5)*4,3)</f>
        <v>5832</v>
      </c>
      <c r="H6">
        <v>25</v>
      </c>
      <c r="I6" s="10">
        <f>POWER(H6,1/3)</f>
        <v>2.924017738212866</v>
      </c>
      <c r="J6" s="10">
        <f>FLOOR(I6*1.25,1)</f>
        <v>3</v>
      </c>
      <c r="K6" s="10">
        <f>ROUND(I6/4,0)</f>
        <v>1</v>
      </c>
      <c r="L6">
        <v>5</v>
      </c>
      <c r="M6" s="10">
        <f>POWER(L6,1/3)</f>
        <v>1.7099759466766968</v>
      </c>
      <c r="N6" s="10">
        <f>FLOOR(M6*1.25,1)</f>
        <v>2</v>
      </c>
      <c r="O6" s="10">
        <f>ROUND(M6/4,0)</f>
        <v>0</v>
      </c>
    </row>
    <row r="7" spans="1:15" ht="12">
      <c r="A7">
        <v>6</v>
      </c>
      <c r="B7" s="10">
        <f>POWER(A7*4,3)</f>
        <v>13824</v>
      </c>
      <c r="C7" s="10">
        <f>FLOOR(POWER($B7,1/3),1)+1</f>
        <v>25</v>
      </c>
      <c r="D7" s="10">
        <f>SQRT(B7)/5</f>
        <v>23.51510153071851</v>
      </c>
      <c r="E7" s="10">
        <f>FLOOR(POWER($B7,1/3)*1.25,1)</f>
        <v>30</v>
      </c>
      <c r="F7" s="10">
        <f>POWER((A7-0.5)*4,3)</f>
        <v>10648</v>
      </c>
      <c r="H7">
        <v>30</v>
      </c>
      <c r="I7" s="10">
        <f>POWER(H7,1/3)</f>
        <v>3.1072325059538586</v>
      </c>
      <c r="J7" s="10">
        <f>FLOOR(I7*1.25,1)</f>
        <v>3</v>
      </c>
      <c r="K7" s="10">
        <f>ROUND(I7/4,0)</f>
        <v>1</v>
      </c>
      <c r="L7">
        <v>6</v>
      </c>
      <c r="M7" s="10">
        <f>POWER(L7,1/3)</f>
        <v>1.8171205928321397</v>
      </c>
      <c r="N7" s="10">
        <f>FLOOR(M7*1.25,1)</f>
        <v>2</v>
      </c>
      <c r="O7" s="10">
        <f>ROUND(M7/4,0)</f>
        <v>0</v>
      </c>
    </row>
    <row r="8" spans="1:15" ht="12">
      <c r="A8">
        <v>7</v>
      </c>
      <c r="B8" s="10">
        <f>POWER(A8*4,3)</f>
        <v>21952</v>
      </c>
      <c r="C8" s="10">
        <f>FLOOR(POWER($B8,1/3),1)+1</f>
        <v>29</v>
      </c>
      <c r="D8" s="10">
        <f>SQRT(B8)/5</f>
        <v>29.632414683923418</v>
      </c>
      <c r="E8" s="10">
        <f>FLOOR(POWER($B8,1/3)*1.25,1)</f>
        <v>35</v>
      </c>
      <c r="F8" s="10">
        <f>POWER((A8-0.5)*4,3)</f>
        <v>17576</v>
      </c>
      <c r="H8">
        <v>35</v>
      </c>
      <c r="I8" s="10">
        <f>POWER(H8,1/3)</f>
        <v>3.2710663101885897</v>
      </c>
      <c r="J8" s="10">
        <f>FLOOR(I8*1.25,1)</f>
        <v>4</v>
      </c>
      <c r="K8" s="10">
        <f>ROUND(I8/4,0)</f>
        <v>1</v>
      </c>
      <c r="L8">
        <v>7</v>
      </c>
      <c r="M8" s="10">
        <f>POWER(L8,1/3)</f>
        <v>1.912931182772389</v>
      </c>
      <c r="N8" s="10">
        <f>FLOOR(M8*1.25,1)</f>
        <v>2</v>
      </c>
      <c r="O8" s="10">
        <f>ROUND(M8/4,0)</f>
        <v>0</v>
      </c>
    </row>
    <row r="9" spans="1:15" ht="12">
      <c r="A9">
        <v>8</v>
      </c>
      <c r="B9" s="10">
        <f>POWER(A9*4,3)</f>
        <v>32768</v>
      </c>
      <c r="C9" s="10">
        <f>FLOOR(POWER($B9,1/3),1)+1</f>
        <v>33</v>
      </c>
      <c r="D9" s="10">
        <f>SQRT(B9)/5</f>
        <v>36.20386719675123</v>
      </c>
      <c r="E9" s="10">
        <f>FLOOR(POWER($B9,1/3)*1.25,1)</f>
        <v>40</v>
      </c>
      <c r="F9" s="10">
        <f>POWER((A9-0.5)*4,3)</f>
        <v>27000</v>
      </c>
      <c r="H9">
        <v>40</v>
      </c>
      <c r="I9" s="10">
        <f>POWER(H9,1/3)</f>
        <v>3.4199518933533937</v>
      </c>
      <c r="J9" s="10">
        <f>FLOOR(I9*1.25,1)</f>
        <v>4</v>
      </c>
      <c r="K9" s="10">
        <f>ROUND(I9/4,0)</f>
        <v>1</v>
      </c>
      <c r="L9">
        <v>8</v>
      </c>
      <c r="M9" s="10">
        <f>POWER(L9,1/3)</f>
        <v>2</v>
      </c>
      <c r="N9" s="10">
        <f>FLOOR(M9*1.25,1)</f>
        <v>2</v>
      </c>
      <c r="O9" s="10">
        <f>ROUND(M9/4,0)</f>
        <v>1</v>
      </c>
    </row>
    <row r="10" spans="1:15" ht="12">
      <c r="A10">
        <v>9</v>
      </c>
      <c r="B10" s="10">
        <f>POWER(A10*4,3)</f>
        <v>46656</v>
      </c>
      <c r="C10" s="10">
        <f>FLOOR(POWER($B10,1/3),1)+1</f>
        <v>37</v>
      </c>
      <c r="D10" s="10">
        <f>SQRT(B10)/5</f>
        <v>43.2</v>
      </c>
      <c r="E10" s="10">
        <f>FLOOR(POWER($B10,1/3)*1.25,1)</f>
        <v>45</v>
      </c>
      <c r="F10" s="10">
        <f>POWER((A10-0.5)*4,3)</f>
        <v>39304</v>
      </c>
      <c r="H10">
        <v>45</v>
      </c>
      <c r="I10" s="10">
        <f>POWER(H10,1/3)</f>
        <v>3.5568933044900626</v>
      </c>
      <c r="J10" s="10">
        <f>FLOOR(I10*1.25,1)</f>
        <v>4</v>
      </c>
      <c r="K10" s="10">
        <f>ROUND(I10/4,0)</f>
        <v>1</v>
      </c>
      <c r="L10">
        <v>9</v>
      </c>
      <c r="M10" s="10">
        <f>POWER(L10,1/3)</f>
        <v>2.080083823051904</v>
      </c>
      <c r="N10" s="10">
        <f>FLOOR(M10*1.25,1)</f>
        <v>2</v>
      </c>
      <c r="O10" s="10">
        <f>ROUND(M10/4,0)</f>
        <v>1</v>
      </c>
    </row>
    <row r="11" spans="1:15" ht="12">
      <c r="A11">
        <v>10</v>
      </c>
      <c r="B11" s="10">
        <f>POWER(A11*4,3)</f>
        <v>64000</v>
      </c>
      <c r="C11" s="10">
        <f>FLOOR(POWER($B11,1/3),1)+1</f>
        <v>41</v>
      </c>
      <c r="D11" s="10">
        <f>SQRT(B11)/5</f>
        <v>50.596442562694065</v>
      </c>
      <c r="E11" s="10">
        <f>FLOOR(POWER($B11,1/3)*1.25,1)</f>
        <v>50</v>
      </c>
      <c r="F11" s="10">
        <f>POWER((A11-0.5)*4,3)</f>
        <v>54872</v>
      </c>
      <c r="H11">
        <v>50</v>
      </c>
      <c r="I11" s="10">
        <f>POWER(H11,1/3)</f>
        <v>3.6840314986403864</v>
      </c>
      <c r="J11" s="10">
        <f>FLOOR(I11*1.25,1)</f>
        <v>4</v>
      </c>
      <c r="K11" s="10">
        <f>ROUND(I11/4,0)</f>
        <v>1</v>
      </c>
      <c r="L11">
        <v>10</v>
      </c>
      <c r="M11" s="10">
        <f>POWER(L11,1/3)</f>
        <v>2.154434690031884</v>
      </c>
      <c r="N11" s="10">
        <f>FLOOR(M11*1.25,1)</f>
        <v>2</v>
      </c>
      <c r="O11" s="10">
        <f>ROUND(M11/4,0)</f>
        <v>1</v>
      </c>
    </row>
    <row r="12" spans="1:15" ht="12">
      <c r="A12">
        <v>11</v>
      </c>
      <c r="B12" s="10">
        <f>POWER(A12*4,3)</f>
        <v>85184</v>
      </c>
      <c r="C12" s="10">
        <f>FLOOR(POWER($B12,1/3),1)+1</f>
        <v>45</v>
      </c>
      <c r="D12" s="10">
        <f>SQRT(B12)/5</f>
        <v>58.37259631025504</v>
      </c>
      <c r="E12" s="10">
        <f>FLOOR(POWER($B12,1/3)*1.25,1)</f>
        <v>55</v>
      </c>
      <c r="F12" s="10">
        <f>POWER((A12-0.5)*4,3)</f>
        <v>74088</v>
      </c>
      <c r="H12">
        <v>55</v>
      </c>
      <c r="I12" s="10">
        <f>POWER(H12,1/3)</f>
        <v>3.802952460761391</v>
      </c>
      <c r="J12" s="10">
        <f>FLOOR(I12*1.25,1)</f>
        <v>4</v>
      </c>
      <c r="K12" s="10">
        <f>ROUND(I12/4,0)</f>
        <v>1</v>
      </c>
      <c r="L12">
        <v>11</v>
      </c>
      <c r="M12" s="10">
        <f>POWER(L12,1/3)</f>
        <v>2.2239800905693152</v>
      </c>
      <c r="N12" s="10">
        <f>FLOOR(M12*1.25,1)</f>
        <v>2</v>
      </c>
      <c r="O12" s="10">
        <f>ROUND(M12/4,0)</f>
        <v>1</v>
      </c>
    </row>
    <row r="13" spans="1:15" ht="12">
      <c r="A13">
        <v>12</v>
      </c>
      <c r="B13" s="10">
        <f>POWER(A13*4,3)</f>
        <v>110592</v>
      </c>
      <c r="C13" s="10">
        <f>FLOOR(POWER($B13,1/3),1)+1</f>
        <v>49</v>
      </c>
      <c r="D13" s="10">
        <f>SQRT(B13)/5</f>
        <v>66.5107510106449</v>
      </c>
      <c r="E13" s="10">
        <f>FLOOR(POWER($B13,1/3)*1.25,1)</f>
        <v>60</v>
      </c>
      <c r="F13" s="10">
        <f>POWER((A13-0.5)*4,3)</f>
        <v>97336</v>
      </c>
      <c r="H13">
        <v>60</v>
      </c>
      <c r="I13" s="10">
        <f>POWER(H13,1/3)</f>
        <v>3.9148676411688634</v>
      </c>
      <c r="J13" s="10">
        <f>FLOOR(I13*1.25,1)</f>
        <v>4</v>
      </c>
      <c r="K13" s="10">
        <f>ROUND(I13/4,0)</f>
        <v>1</v>
      </c>
      <c r="L13">
        <v>12</v>
      </c>
      <c r="M13" s="10">
        <f>POWER(L13,1/3)</f>
        <v>2.2894284851066637</v>
      </c>
      <c r="N13" s="10">
        <f>FLOOR(M13*1.25,1)</f>
        <v>2</v>
      </c>
      <c r="O13" s="10">
        <f>ROUND(M13/4,0)</f>
        <v>1</v>
      </c>
    </row>
    <row r="14" spans="1:15" ht="12">
      <c r="A14">
        <v>13</v>
      </c>
      <c r="B14" s="10">
        <f>POWER(A14*4,3)</f>
        <v>140608</v>
      </c>
      <c r="C14" s="10">
        <f>FLOOR(POWER($B14,1/3),1)+1</f>
        <v>53</v>
      </c>
      <c r="D14" s="10">
        <f>SQRT(B14)/5</f>
        <v>74.99546652965098</v>
      </c>
      <c r="E14" s="10">
        <f>FLOOR(POWER($B14,1/3)*1.25,1)</f>
        <v>65</v>
      </c>
      <c r="F14" s="10">
        <f>POWER((A14-0.5)*4,3)</f>
        <v>125000</v>
      </c>
      <c r="H14">
        <v>65</v>
      </c>
      <c r="I14" s="10">
        <f>POWER(H14,1/3)</f>
        <v>4.020725758589058</v>
      </c>
      <c r="J14" s="10">
        <f>FLOOR(I14*1.25,1)</f>
        <v>5</v>
      </c>
      <c r="K14" s="10">
        <f>ROUND(I14/4,0)</f>
        <v>1</v>
      </c>
      <c r="L14">
        <v>13</v>
      </c>
      <c r="M14" s="10">
        <f>POWER(L14,1/3)</f>
        <v>2.3513346877207573</v>
      </c>
      <c r="N14" s="10">
        <f>FLOOR(M14*1.25,1)</f>
        <v>2</v>
      </c>
      <c r="O14" s="10">
        <f>ROUND(M14/4,0)</f>
        <v>1</v>
      </c>
    </row>
    <row r="15" spans="1:15" ht="12">
      <c r="A15">
        <v>14</v>
      </c>
      <c r="B15" s="10">
        <f>POWER(A15*4,3)</f>
        <v>175616</v>
      </c>
      <c r="C15" s="10">
        <f>FLOOR(POWER($B15,1/3),1)+1</f>
        <v>57</v>
      </c>
      <c r="D15" s="10">
        <f>SQRT(B15)/5</f>
        <v>83.81312546373628</v>
      </c>
      <c r="E15" s="10">
        <f>FLOOR(POWER($B15,1/3)*1.25,1)</f>
        <v>70</v>
      </c>
      <c r="F15" s="10">
        <f>POWER((A15-0.5)*4,3)</f>
        <v>157464</v>
      </c>
      <c r="H15">
        <v>70</v>
      </c>
      <c r="I15" s="10">
        <f>POWER(H15,1/3)</f>
        <v>4.121285299808556</v>
      </c>
      <c r="J15" s="10">
        <f>FLOOR(I15*1.25,1)</f>
        <v>5</v>
      </c>
      <c r="K15" s="10">
        <f>ROUND(I15/4,0)</f>
        <v>1</v>
      </c>
      <c r="L15">
        <v>14</v>
      </c>
      <c r="M15" s="10">
        <f>POWER(L15,1/3)</f>
        <v>2.4101422641752297</v>
      </c>
      <c r="N15" s="10">
        <f>FLOOR(M15*1.25,1)</f>
        <v>3</v>
      </c>
      <c r="O15" s="10">
        <f>ROUND(M15/4,0)</f>
        <v>1</v>
      </c>
    </row>
    <row r="16" spans="1:15" ht="12">
      <c r="A16">
        <v>15</v>
      </c>
      <c r="B16" s="10">
        <f>POWER(A16*4,3)</f>
        <v>216000</v>
      </c>
      <c r="C16" s="10">
        <f>FLOOR(POWER($B16,1/3),1)+1</f>
        <v>61</v>
      </c>
      <c r="D16" s="10">
        <f>SQRT(B16)/5</f>
        <v>92.951600308978</v>
      </c>
      <c r="E16" s="10">
        <f>FLOOR(POWER($B16,1/3)*1.25,1)</f>
        <v>75</v>
      </c>
      <c r="F16" s="10">
        <f>POWER((A16-0.5)*4,3)</f>
        <v>195112</v>
      </c>
      <c r="H16">
        <v>75</v>
      </c>
      <c r="I16" s="10">
        <f>POWER(H16,1/3)</f>
        <v>4.217163326508746</v>
      </c>
      <c r="J16" s="10">
        <f>FLOOR(I16*1.25,1)</f>
        <v>5</v>
      </c>
      <c r="K16" s="10">
        <f>ROUND(I16/4,0)</f>
        <v>1</v>
      </c>
      <c r="L16">
        <v>15</v>
      </c>
      <c r="M16" s="10">
        <f>POWER(L16,1/3)</f>
        <v>2.46621207433047</v>
      </c>
      <c r="N16" s="10">
        <f>FLOOR(M16*1.25,1)</f>
        <v>3</v>
      </c>
      <c r="O16" s="10">
        <f>ROUND(M16/4,0)</f>
        <v>1</v>
      </c>
    </row>
    <row r="17" spans="1:15" ht="12">
      <c r="A17">
        <v>16</v>
      </c>
      <c r="B17" s="10">
        <f>POWER(A17*4,3)</f>
        <v>262144</v>
      </c>
      <c r="C17" s="10">
        <f>FLOOR(POWER($B17,1/3),1)+1</f>
        <v>65</v>
      </c>
      <c r="D17" s="10">
        <f>SQRT(B17)/5</f>
        <v>102.4</v>
      </c>
      <c r="E17" s="10">
        <f>FLOOR(POWER($B17,1/3)*1.25,1)</f>
        <v>80</v>
      </c>
      <c r="F17" s="10">
        <f>POWER((A17-0.5)*4,3)</f>
        <v>238328</v>
      </c>
      <c r="H17">
        <v>80</v>
      </c>
      <c r="I17" s="10">
        <f>POWER(H17,1/3)</f>
        <v>4.308869380063767</v>
      </c>
      <c r="J17" s="10">
        <f>FLOOR(I17*1.25,1)</f>
        <v>5</v>
      </c>
      <c r="K17" s="10">
        <f>ROUND(I17/4,0)</f>
        <v>1</v>
      </c>
      <c r="L17">
        <v>16</v>
      </c>
      <c r="M17" s="10">
        <f>POWER(L17,1/3)</f>
        <v>2.5198420997897464</v>
      </c>
      <c r="N17" s="10">
        <f>FLOOR(M17*1.25,1)</f>
        <v>3</v>
      </c>
      <c r="O17" s="10">
        <f>ROUND(M17/4,0)</f>
        <v>1</v>
      </c>
    </row>
    <row r="18" spans="1:15" ht="12">
      <c r="A18">
        <v>17</v>
      </c>
      <c r="B18" s="10">
        <f>POWER(A18*4,3)</f>
        <v>314432</v>
      </c>
      <c r="C18" s="10">
        <f>FLOOR(POWER($B18,1/3),1)+1</f>
        <v>69</v>
      </c>
      <c r="D18" s="10">
        <f>SQRT(B18)/5</f>
        <v>112.14847301680035</v>
      </c>
      <c r="E18" s="10">
        <f>FLOOR(POWER($B18,1/3)*1.25,1)</f>
        <v>85</v>
      </c>
      <c r="F18" s="10">
        <f>POWER((A18-0.5)*4,3)</f>
        <v>287496</v>
      </c>
      <c r="H18">
        <v>85</v>
      </c>
      <c r="I18" s="10">
        <f>POWER(H18,1/3)</f>
        <v>4.396829672158179</v>
      </c>
      <c r="J18" s="10">
        <f>FLOOR(I18*1.25,1)</f>
        <v>5</v>
      </c>
      <c r="K18" s="10">
        <f>ROUND(I18/4,0)</f>
        <v>1</v>
      </c>
      <c r="L18">
        <v>17</v>
      </c>
      <c r="M18" s="10">
        <f>POWER(L18,1/3)</f>
        <v>2.571281590658235</v>
      </c>
      <c r="N18" s="10">
        <f>FLOOR(M18*1.25,1)</f>
        <v>3</v>
      </c>
      <c r="O18" s="10">
        <f>ROUND(M18/4,0)</f>
        <v>1</v>
      </c>
    </row>
    <row r="19" spans="1:15" ht="12">
      <c r="A19">
        <v>18</v>
      </c>
      <c r="B19" s="10">
        <f>POWER(A19*4,3)</f>
        <v>373248</v>
      </c>
      <c r="C19" s="10">
        <f>FLOOR(POWER($B19,1/3),1)+1</f>
        <v>73</v>
      </c>
      <c r="D19" s="10">
        <f>SQRT(B19)/5</f>
        <v>122.18805178903543</v>
      </c>
      <c r="E19" s="10">
        <f>FLOOR(POWER($B19,1/3)*1.25,1)</f>
        <v>90</v>
      </c>
      <c r="F19" s="10">
        <f>POWER((A19-0.5)*4,3)</f>
        <v>343000</v>
      </c>
      <c r="H19">
        <v>90</v>
      </c>
      <c r="I19" s="10">
        <f>POWER(H19,1/3)</f>
        <v>4.481404746557164</v>
      </c>
      <c r="J19" s="10">
        <f>FLOOR(I19*1.25,1)</f>
        <v>5</v>
      </c>
      <c r="K19" s="10">
        <f>ROUND(I19/4,0)</f>
        <v>1</v>
      </c>
      <c r="L19">
        <v>18</v>
      </c>
      <c r="M19" s="10">
        <f>POWER(L19,1/3)</f>
        <v>2.6207413942088964</v>
      </c>
      <c r="N19" s="10">
        <f>FLOOR(M19*1.25,1)</f>
        <v>3</v>
      </c>
      <c r="O19" s="10">
        <f>ROUND(M19/4,0)</f>
        <v>1</v>
      </c>
    </row>
    <row r="20" spans="1:15" ht="12">
      <c r="A20">
        <v>19</v>
      </c>
      <c r="B20" s="10">
        <f>POWER(A20*4,3)</f>
        <v>438976</v>
      </c>
      <c r="C20" s="10">
        <f>FLOOR(POWER($B20,1/3),1)+1</f>
        <v>77</v>
      </c>
      <c r="D20" s="10">
        <f>SQRT(B20)/5</f>
        <v>132.51052788363648</v>
      </c>
      <c r="E20" s="10">
        <f>FLOOR(POWER($B20,1/3)*1.25,1)</f>
        <v>95</v>
      </c>
      <c r="F20" s="10">
        <f>POWER((A20-0.5)*4,3)</f>
        <v>405224</v>
      </c>
      <c r="H20">
        <v>95</v>
      </c>
      <c r="I20" s="10">
        <f>POWER(H20,1/3)</f>
        <v>4.562902635386966</v>
      </c>
      <c r="J20" s="10">
        <f>FLOOR(I20*1.25,1)</f>
        <v>5</v>
      </c>
      <c r="K20" s="10">
        <f>ROUND(I20/4,0)</f>
        <v>1</v>
      </c>
      <c r="L20">
        <v>19</v>
      </c>
      <c r="M20" s="10">
        <f>POWER(L20,1/3)</f>
        <v>2.668401648721945</v>
      </c>
      <c r="N20" s="10">
        <f>FLOOR(M20*1.25,1)</f>
        <v>3</v>
      </c>
      <c r="O20" s="10">
        <f>ROUND(M20/4,0)</f>
        <v>1</v>
      </c>
    </row>
    <row r="21" spans="1:15" ht="12">
      <c r="A21">
        <v>20</v>
      </c>
      <c r="B21" s="10">
        <f>POWER(A21*4,3)</f>
        <v>512000</v>
      </c>
      <c r="C21" s="10">
        <f>FLOOR(POWER($B21,1/3),1)+1</f>
        <v>81</v>
      </c>
      <c r="D21" s="10">
        <f>SQRT(B21)/5</f>
        <v>143.10835055998655</v>
      </c>
      <c r="E21" s="10">
        <f>FLOOR(POWER($B21,1/3)*1.25,1)</f>
        <v>100</v>
      </c>
      <c r="F21" s="10">
        <f>POWER((A21-0.5)*4,3)</f>
        <v>474552</v>
      </c>
      <c r="H21">
        <v>100</v>
      </c>
      <c r="I21" s="10">
        <f>POWER(H21,1/3)</f>
        <v>4.641588833612778</v>
      </c>
      <c r="J21" s="10">
        <f>FLOOR(I21*1.25,1)</f>
        <v>5</v>
      </c>
      <c r="K21" s="10">
        <f>ROUND(I21/4,0)</f>
        <v>1</v>
      </c>
      <c r="L21">
        <v>20</v>
      </c>
      <c r="M21" s="10">
        <f>POWER(L21,1/3)</f>
        <v>2.7144176165949063</v>
      </c>
      <c r="N21" s="10">
        <f>FLOOR(M21*1.25,1)</f>
        <v>3</v>
      </c>
      <c r="O21" s="10">
        <f>ROUND(M21/4,0)</f>
        <v>1</v>
      </c>
    </row>
    <row r="22" spans="1:15" ht="12">
      <c r="A22">
        <v>21</v>
      </c>
      <c r="B22" s="10">
        <f>POWER(A22*4,3)</f>
        <v>592704</v>
      </c>
      <c r="C22" s="10">
        <f>FLOOR(POWER($B22,1/3),1)+1</f>
        <v>85</v>
      </c>
      <c r="D22" s="10">
        <f>SQRT(B22)/5</f>
        <v>153.97454335051623</v>
      </c>
      <c r="E22" s="10">
        <f>FLOOR(POWER($B22,1/3)*1.25,1)</f>
        <v>105</v>
      </c>
      <c r="F22" s="10">
        <f>POWER((A22-0.5)*4,3)</f>
        <v>551368</v>
      </c>
      <c r="H22">
        <v>105</v>
      </c>
      <c r="I22" s="10">
        <f>POWER(H22,1/3)</f>
        <v>4.7176939803165325</v>
      </c>
      <c r="J22" s="10">
        <f>FLOOR(I22*1.25,1)</f>
        <v>5</v>
      </c>
      <c r="K22" s="10">
        <f>ROUND(I22/4,0)</f>
        <v>1</v>
      </c>
      <c r="L22">
        <v>21</v>
      </c>
      <c r="M22" s="10">
        <f>POWER(L22,1/3)</f>
        <v>2.7589241763811203</v>
      </c>
      <c r="N22" s="10">
        <f>FLOOR(M22*1.25,1)</f>
        <v>3</v>
      </c>
      <c r="O22" s="10">
        <f>ROUND(M22/4,0)</f>
        <v>1</v>
      </c>
    </row>
    <row r="23" spans="8:15" ht="12">
      <c r="H23">
        <v>110</v>
      </c>
      <c r="I23" s="10">
        <f>POWER(H23,1/3)</f>
        <v>4.791419857062784</v>
      </c>
      <c r="J23" s="10">
        <f>FLOOR(I23*1.25,1)</f>
        <v>5</v>
      </c>
      <c r="K23" s="10">
        <f>ROUND(I23/4,0)</f>
        <v>1</v>
      </c>
      <c r="L23">
        <v>22</v>
      </c>
      <c r="M23" s="10">
        <f>POWER(L23,1/3)</f>
        <v>2.802039330655387</v>
      </c>
      <c r="N23" s="10">
        <f>FLOOR(M23*1.25,1)</f>
        <v>3</v>
      </c>
      <c r="O23" s="10">
        <f>ROUND(M23/4,0)</f>
        <v>1</v>
      </c>
    </row>
    <row r="24" spans="8:15" ht="12">
      <c r="H24">
        <v>115</v>
      </c>
      <c r="I24" s="10">
        <f>POWER(H24,1/3)</f>
        <v>4.862944131094279</v>
      </c>
      <c r="J24" s="10">
        <f>FLOOR(I24*1.25,1)</f>
        <v>6</v>
      </c>
      <c r="K24" s="10">
        <f>ROUND(I24/4,0)</f>
        <v>1</v>
      </c>
      <c r="L24">
        <v>23</v>
      </c>
      <c r="M24" s="10">
        <f>POWER(L24,1/3)</f>
        <v>2.8438669798515654</v>
      </c>
      <c r="N24" s="10">
        <f>FLOOR(M24*1.25,1)</f>
        <v>3</v>
      </c>
      <c r="O24" s="10">
        <f>ROUND(M24/4,0)</f>
        <v>1</v>
      </c>
    </row>
    <row r="25" spans="8:15" ht="12">
      <c r="H25">
        <v>120</v>
      </c>
      <c r="I25" s="10">
        <f>POWER(H25,1/3)</f>
        <v>4.93242414866094</v>
      </c>
      <c r="J25" s="10">
        <f>FLOOR(I25*1.25,1)</f>
        <v>6</v>
      </c>
      <c r="K25" s="10">
        <f>ROUND(I25/4,0)</f>
        <v>1</v>
      </c>
      <c r="L25">
        <v>24</v>
      </c>
      <c r="M25" s="10">
        <f>POWER(L25,1/3)</f>
        <v>2.8844991406148166</v>
      </c>
      <c r="N25" s="10">
        <f>FLOOR(M25*1.25,1)</f>
        <v>3</v>
      </c>
      <c r="O25" s="10">
        <f>ROUND(M25/4,0)</f>
        <v>1</v>
      </c>
    </row>
    <row r="26" spans="8:15" ht="12">
      <c r="H26">
        <v>125</v>
      </c>
      <c r="I26" s="10">
        <f>POWER(H26,1/3)</f>
        <v>4.999999999999999</v>
      </c>
      <c r="J26" s="10">
        <f>FLOOR(I26*1.25,1)</f>
        <v>6</v>
      </c>
      <c r="K26" s="10">
        <f>ROUND(I26/4,0)</f>
        <v>1</v>
      </c>
      <c r="L26">
        <v>25</v>
      </c>
      <c r="M26" s="10">
        <f>POWER(L26,1/3)</f>
        <v>2.924017738212866</v>
      </c>
      <c r="N26" s="10">
        <f>FLOOR(M26*1.25,1)</f>
        <v>3</v>
      </c>
      <c r="O26" s="10">
        <f>ROUND(M26/4,0)</f>
        <v>1</v>
      </c>
    </row>
    <row r="27" spans="8:15" ht="12">
      <c r="H27">
        <v>130</v>
      </c>
      <c r="I27" s="10">
        <f>POWER(H27,1/3)</f>
        <v>5.065797019100886</v>
      </c>
      <c r="J27" s="10">
        <f>FLOOR(I27*1.25,1)</f>
        <v>6</v>
      </c>
      <c r="K27" s="10">
        <f>ROUND(I27/4,0)</f>
        <v>1</v>
      </c>
      <c r="L27">
        <v>26</v>
      </c>
      <c r="M27" s="10">
        <f>POWER(L27,1/3)</f>
        <v>2.9624960684073702</v>
      </c>
      <c r="N27" s="10">
        <f>FLOOR(M27*1.25,1)</f>
        <v>3</v>
      </c>
      <c r="O27" s="10">
        <f>ROUND(M27/4,0)</f>
        <v>1</v>
      </c>
    </row>
    <row r="28" spans="8:15" ht="12">
      <c r="H28">
        <v>135</v>
      </c>
      <c r="I28" s="10">
        <f>POWER(H28,1/3)</f>
        <v>5.12992784003009</v>
      </c>
      <c r="J28" s="10">
        <f>FLOOR(I28*1.25,1)</f>
        <v>6</v>
      </c>
      <c r="K28" s="10">
        <f>ROUND(I28/4,0)</f>
        <v>1</v>
      </c>
      <c r="L28">
        <v>27</v>
      </c>
      <c r="M28" s="10">
        <f>POWER(L28,1/3)</f>
        <v>3</v>
      </c>
      <c r="N28" s="10">
        <f>FLOOR(M28*1.25,1)</f>
        <v>3</v>
      </c>
      <c r="O28" s="10">
        <f>ROUND(M28/4,0)</f>
        <v>1</v>
      </c>
    </row>
    <row r="29" spans="8:15" ht="12">
      <c r="H29">
        <v>140</v>
      </c>
      <c r="I29" s="10">
        <f>POWER(H29,1/3)</f>
        <v>5.1924941018511035</v>
      </c>
      <c r="J29" s="10">
        <f>FLOOR(I29*1.25,1)</f>
        <v>6</v>
      </c>
      <c r="K29" s="10">
        <f>ROUND(I29/4,0)</f>
        <v>1</v>
      </c>
      <c r="L29">
        <v>28</v>
      </c>
      <c r="M29" s="10">
        <f>POWER(L29,1/3)</f>
        <v>3.0365889718756622</v>
      </c>
      <c r="N29" s="10">
        <f>FLOOR(M29*1.25,1)</f>
        <v>3</v>
      </c>
      <c r="O29" s="10">
        <f>ROUND(M29/4,0)</f>
        <v>1</v>
      </c>
    </row>
    <row r="30" spans="8:15" ht="12">
      <c r="H30">
        <v>145</v>
      </c>
      <c r="I30" s="10">
        <f>POWER(H30,1/3)</f>
        <v>5.253587872492901</v>
      </c>
      <c r="J30" s="10">
        <f>FLOOR(I30*1.25,1)</f>
        <v>6</v>
      </c>
      <c r="K30" s="10">
        <f>ROUND(I30/4,0)</f>
        <v>1</v>
      </c>
      <c r="L30">
        <v>29</v>
      </c>
      <c r="M30" s="10">
        <f>POWER(L30,1/3)</f>
        <v>3.072316825685847</v>
      </c>
      <c r="N30" s="10">
        <f>FLOOR(M30*1.25,1)</f>
        <v>3</v>
      </c>
      <c r="O30" s="10">
        <f>ROUND(M30/4,0)</f>
        <v>1</v>
      </c>
    </row>
    <row r="31" spans="8:15" ht="12">
      <c r="H31">
        <v>150</v>
      </c>
      <c r="I31" s="10">
        <f>POWER(H31,1/3)</f>
        <v>5.313292845913055</v>
      </c>
      <c r="J31" s="10">
        <f>FLOOR(I31*1.25,1)</f>
        <v>6</v>
      </c>
      <c r="K31" s="10">
        <f>ROUND(I31/4,0)</f>
        <v>1</v>
      </c>
      <c r="L31">
        <v>30</v>
      </c>
      <c r="M31" s="10">
        <f>POWER(L31,1/3)</f>
        <v>3.1072325059538586</v>
      </c>
      <c r="N31" s="10">
        <f>FLOOR(M31*1.25,1)</f>
        <v>3</v>
      </c>
      <c r="O31" s="10">
        <f>ROUND(M31/4,0)</f>
        <v>1</v>
      </c>
    </row>
    <row r="32" spans="8:15" ht="12">
      <c r="H32">
        <v>155</v>
      </c>
      <c r="I32" s="10">
        <f>POWER(H32,1/3)</f>
        <v>5.371685354944832</v>
      </c>
      <c r="J32" s="10">
        <f>FLOOR(I32*1.25,1)</f>
        <v>6</v>
      </c>
      <c r="K32" s="10">
        <f>ROUND(I32/4,0)</f>
        <v>1</v>
      </c>
      <c r="L32">
        <v>31</v>
      </c>
      <c r="M32" s="10">
        <f>POWER(L32,1/3)</f>
        <v>3.1413806523913927</v>
      </c>
      <c r="N32" s="10">
        <f>FLOOR(M32*1.25,1)</f>
        <v>3</v>
      </c>
      <c r="O32" s="10">
        <f>ROUND(M32/4,0)</f>
        <v>1</v>
      </c>
    </row>
    <row r="33" spans="8:15" ht="12">
      <c r="H33">
        <v>160</v>
      </c>
      <c r="I33" s="10">
        <f>POWER(H33,1/3)</f>
        <v>5.428835233189813</v>
      </c>
      <c r="J33" s="10">
        <f>FLOOR(I33*1.25,1)</f>
        <v>6</v>
      </c>
      <c r="K33" s="10">
        <f>ROUND(I33/4,0)</f>
        <v>1</v>
      </c>
      <c r="L33">
        <v>32</v>
      </c>
      <c r="M33" s="10">
        <f>POWER(L33,1/3)</f>
        <v>3.1748021039363987</v>
      </c>
      <c r="N33" s="10">
        <f>FLOOR(M33*1.25,1)</f>
        <v>3</v>
      </c>
      <c r="O33" s="10">
        <f>ROUND(M33/4,0)</f>
        <v>1</v>
      </c>
    </row>
    <row r="34" spans="8:15" ht="12">
      <c r="H34">
        <v>165</v>
      </c>
      <c r="I34" s="10">
        <f>POWER(H34,1/3)</f>
        <v>5.484806552432618</v>
      </c>
      <c r="J34" s="10">
        <f>FLOOR(I34*1.25,1)</f>
        <v>6</v>
      </c>
      <c r="K34" s="10">
        <f>ROUND(I34/4,0)</f>
        <v>1</v>
      </c>
      <c r="L34">
        <v>33</v>
      </c>
      <c r="M34" s="10">
        <f>POWER(L34,1/3)</f>
        <v>3.207534329995826</v>
      </c>
      <c r="N34" s="10">
        <f>FLOOR(M34*1.25,1)</f>
        <v>4</v>
      </c>
      <c r="O34" s="10">
        <f>ROUND(M34/4,0)</f>
        <v>1</v>
      </c>
    </row>
    <row r="35" spans="8:15" ht="12">
      <c r="H35">
        <v>170</v>
      </c>
      <c r="I35" s="10">
        <f>POWER(H35,1/3)</f>
        <v>5.539658256754464</v>
      </c>
      <c r="J35" s="10">
        <f>FLOOR(I35*1.25,1)</f>
        <v>6</v>
      </c>
      <c r="K35" s="10">
        <f>ROUND(I35/4,0)</f>
        <v>1</v>
      </c>
      <c r="L35">
        <v>34</v>
      </c>
      <c r="M35" s="10">
        <f>POWER(L35,1/3)</f>
        <v>3.239611801277483</v>
      </c>
      <c r="N35" s="10">
        <f>FLOOR(M35*1.25,1)</f>
        <v>4</v>
      </c>
      <c r="O35" s="10">
        <f>ROUND(M35/4,0)</f>
        <v>1</v>
      </c>
    </row>
    <row r="36" spans="8:15" ht="12">
      <c r="H36">
        <v>175</v>
      </c>
      <c r="I36" s="10">
        <f>POWER(H36,1/3)</f>
        <v>5.593444710406984</v>
      </c>
      <c r="J36" s="10">
        <f>FLOOR(I36*1.25,1)</f>
        <v>6</v>
      </c>
      <c r="K36" s="10">
        <f>ROUND(I36/4,0)</f>
        <v>1</v>
      </c>
      <c r="L36">
        <v>35</v>
      </c>
      <c r="M36" s="10">
        <f>POWER(L36,1/3)</f>
        <v>3.2710663101885897</v>
      </c>
      <c r="N36" s="10">
        <f>FLOOR(M36*1.25,1)</f>
        <v>4</v>
      </c>
      <c r="O36" s="10">
        <f>ROUND(M36/4,0)</f>
        <v>1</v>
      </c>
    </row>
    <row r="37" spans="8:15" ht="12">
      <c r="H37">
        <v>180</v>
      </c>
      <c r="I37" s="10">
        <f>POWER(H37,1/3)</f>
        <v>5.64621617328617</v>
      </c>
      <c r="J37" s="10">
        <f>FLOOR(I37*1.25,1)</f>
        <v>7</v>
      </c>
      <c r="K37" s="10">
        <f>ROUND(I37/4,0)</f>
        <v>1</v>
      </c>
      <c r="L37">
        <v>36</v>
      </c>
      <c r="M37" s="10">
        <f>POWER(L37,1/3)</f>
        <v>3.3019272488946263</v>
      </c>
      <c r="N37" s="10">
        <f>FLOOR(M37*1.25,1)</f>
        <v>4</v>
      </c>
      <c r="O37" s="10">
        <f>ROUND(M37/4,0)</f>
        <v>1</v>
      </c>
    </row>
    <row r="38" spans="8:15" ht="12">
      <c r="H38">
        <v>185</v>
      </c>
      <c r="I38" s="10">
        <f>POWER(H38,1/3)</f>
        <v>5.698019215305065</v>
      </c>
      <c r="J38" s="10">
        <f>FLOOR(I38*1.25,1)</f>
        <v>7</v>
      </c>
      <c r="K38" s="10">
        <f>ROUND(I38/4,0)</f>
        <v>1</v>
      </c>
      <c r="L38">
        <v>37</v>
      </c>
      <c r="M38" s="10">
        <f>POWER(L38,1/3)</f>
        <v>3.332221851645953</v>
      </c>
      <c r="N38" s="10">
        <f>FLOOR(M38*1.25,1)</f>
        <v>4</v>
      </c>
      <c r="O38" s="10">
        <f>ROUND(M38/4,0)</f>
        <v>1</v>
      </c>
    </row>
    <row r="39" spans="8:15" ht="12">
      <c r="H39">
        <v>190</v>
      </c>
      <c r="I39" s="10">
        <f>POWER(H39,1/3)</f>
        <v>5.748897078944831</v>
      </c>
      <c r="J39" s="10">
        <f>FLOOR(I39*1.25,1)</f>
        <v>7</v>
      </c>
      <c r="K39" s="10">
        <f>ROUND(I39/4,0)</f>
        <v>1</v>
      </c>
      <c r="L39">
        <v>38</v>
      </c>
      <c r="M39" s="10">
        <f>POWER(L39,1/3)</f>
        <v>3.361975406798963</v>
      </c>
      <c r="N39" s="10">
        <f>FLOOR(M39*1.25,1)</f>
        <v>4</v>
      </c>
      <c r="O39" s="10">
        <f>ROUND(M39/4,0)</f>
        <v>1</v>
      </c>
    </row>
    <row r="40" spans="8:15" ht="12">
      <c r="H40">
        <v>195</v>
      </c>
      <c r="I40" s="10">
        <f>POWER(H40,1/3)</f>
        <v>5.798889997648997</v>
      </c>
      <c r="J40" s="10">
        <f>FLOOR(I40*1.25,1)</f>
        <v>7</v>
      </c>
      <c r="K40" s="10">
        <f>ROUND(I40/4,0)</f>
        <v>1</v>
      </c>
      <c r="L40">
        <v>39</v>
      </c>
      <c r="M40" s="10">
        <f>POWER(L40,1/3)</f>
        <v>3.3912114430141664</v>
      </c>
      <c r="N40" s="10">
        <f>FLOOR(M40*1.25,1)</f>
        <v>4</v>
      </c>
      <c r="O40" s="10">
        <f>ROUND(M40/4,0)</f>
        <v>1</v>
      </c>
    </row>
    <row r="41" spans="8:15" ht="12">
      <c r="H41">
        <v>200</v>
      </c>
      <c r="I41" s="10">
        <f>POWER(H41,1/3)</f>
        <v>5.848035476425731</v>
      </c>
      <c r="J41" s="10">
        <f>FLOOR(I41*1.25,1)</f>
        <v>7</v>
      </c>
      <c r="K41" s="10">
        <f>ROUND(I41/4,0)</f>
        <v>1</v>
      </c>
      <c r="L41">
        <v>40</v>
      </c>
      <c r="M41" s="10">
        <f>POWER(L41,1/3)</f>
        <v>3.4199518933533937</v>
      </c>
      <c r="N41" s="10">
        <f>FLOOR(M41*1.25,1)</f>
        <v>4</v>
      </c>
      <c r="O41" s="10">
        <f>ROUND(M41/4,0)</f>
        <v>1</v>
      </c>
    </row>
    <row r="42" spans="8:15" ht="12">
      <c r="H42">
        <v>205</v>
      </c>
      <c r="I42" s="10">
        <f>POWER(H42,1/3)</f>
        <v>5.896368539970366</v>
      </c>
      <c r="J42" s="10">
        <f>FLOOR(I42*1.25,1)</f>
        <v>7</v>
      </c>
      <c r="K42" s="10">
        <f>ROUND(I42/4,0)</f>
        <v>1</v>
      </c>
      <c r="L42">
        <v>41</v>
      </c>
      <c r="M42" s="10">
        <f>POWER(L42,1/3)</f>
        <v>3.4482172403827303</v>
      </c>
      <c r="N42" s="10">
        <f>FLOOR(M42*1.25,1)</f>
        <v>4</v>
      </c>
      <c r="O42" s="10">
        <f>ROUND(M42/4,0)</f>
        <v>1</v>
      </c>
    </row>
    <row r="43" spans="8:15" ht="12">
      <c r="H43">
        <v>210</v>
      </c>
      <c r="I43" s="10">
        <f>POWER(H43,1/3)</f>
        <v>5.943921952763129</v>
      </c>
      <c r="J43" s="10">
        <f>FLOOR(I43*1.25,1)</f>
        <v>7</v>
      </c>
      <c r="K43" s="10">
        <f>ROUND(I43/4,0)</f>
        <v>1</v>
      </c>
      <c r="L43">
        <v>42</v>
      </c>
      <c r="M43" s="10">
        <f>POWER(L43,1/3)</f>
        <v>3.4760266448864496</v>
      </c>
      <c r="N43" s="10">
        <f>FLOOR(M43*1.25,1)</f>
        <v>4</v>
      </c>
      <c r="O43" s="10">
        <f>ROUND(M43/4,0)</f>
        <v>1</v>
      </c>
    </row>
    <row r="44" spans="8:15" ht="12">
      <c r="H44">
        <v>215</v>
      </c>
      <c r="I44" s="10">
        <f>POWER(H44,1/3)</f>
        <v>5.990726414895092</v>
      </c>
      <c r="J44" s="10">
        <f>FLOOR(I44*1.25,1)</f>
        <v>7</v>
      </c>
      <c r="K44" s="10">
        <f>ROUND(I44/4,0)</f>
        <v>1</v>
      </c>
      <c r="L44">
        <v>43</v>
      </c>
      <c r="M44" s="10">
        <f>POWER(L44,1/3)</f>
        <v>3.503398060386724</v>
      </c>
      <c r="N44" s="10">
        <f>FLOOR(M44*1.25,1)</f>
        <v>4</v>
      </c>
      <c r="O44" s="10">
        <f>ROUND(M44/4,0)</f>
        <v>1</v>
      </c>
    </row>
    <row r="45" spans="8:15" ht="12">
      <c r="H45">
        <v>220</v>
      </c>
      <c r="I45" s="10">
        <f>POWER(H45,1/3)</f>
        <v>6.036810736797685</v>
      </c>
      <c r="J45" s="10">
        <f>FLOOR(I45*1.25,1)</f>
        <v>7</v>
      </c>
      <c r="K45" s="10">
        <f>ROUND(I45/4,0)</f>
        <v>2</v>
      </c>
      <c r="L45">
        <v>44</v>
      </c>
      <c r="M45" s="10">
        <f>POWER(L45,1/3)</f>
        <v>3.530348335326063</v>
      </c>
      <c r="N45" s="10">
        <f>FLOOR(M45*1.25,1)</f>
        <v>4</v>
      </c>
      <c r="O45" s="10">
        <f>ROUND(M45/4,0)</f>
        <v>1</v>
      </c>
    </row>
    <row r="46" spans="8:15" ht="12">
      <c r="H46">
        <v>225</v>
      </c>
      <c r="I46" s="10">
        <f>POWER(H46,1/3)</f>
        <v>6.082201995573399</v>
      </c>
      <c r="J46" s="10">
        <f>FLOOR(I46*1.25,1)</f>
        <v>7</v>
      </c>
      <c r="K46" s="10">
        <f>ROUND(I46/4,0)</f>
        <v>2</v>
      </c>
      <c r="L46">
        <v>45</v>
      </c>
      <c r="M46" s="10">
        <f>POWER(L46,1/3)</f>
        <v>3.5568933044900626</v>
      </c>
      <c r="N46" s="10">
        <f>FLOOR(M46*1.25,1)</f>
        <v>4</v>
      </c>
      <c r="O46" s="10">
        <f>ROUND(M46/4,0)</f>
        <v>1</v>
      </c>
    </row>
    <row r="47" spans="8:15" ht="12">
      <c r="H47">
        <v>230</v>
      </c>
      <c r="I47" s="10">
        <f>POWER(H47,1/3)</f>
        <v>6.126925675228416</v>
      </c>
      <c r="J47" s="10">
        <f>FLOOR(I47*1.25,1)</f>
        <v>7</v>
      </c>
      <c r="K47" s="10">
        <f>ROUND(I47/4,0)</f>
        <v>2</v>
      </c>
      <c r="L47">
        <v>46</v>
      </c>
      <c r="M47" s="10">
        <f>POWER(L47,1/3)</f>
        <v>3.583047871015946</v>
      </c>
      <c r="N47" s="10">
        <f>FLOOR(M47*1.25,1)</f>
        <v>4</v>
      </c>
      <c r="O47" s="10">
        <f>ROUND(M47/4,0)</f>
        <v>1</v>
      </c>
    </row>
    <row r="48" spans="8:15" ht="12">
      <c r="H48">
        <v>235</v>
      </c>
      <c r="I48" s="10">
        <f>POWER(H48,1/3)</f>
        <v>6.171005792776717</v>
      </c>
      <c r="J48" s="10">
        <f>FLOOR(I48*1.25,1)</f>
        <v>7</v>
      </c>
      <c r="K48" s="10">
        <f>ROUND(I48/4,0)</f>
        <v>2</v>
      </c>
      <c r="L48">
        <v>47</v>
      </c>
      <c r="M48" s="10">
        <f>POWER(L48,1/3)</f>
        <v>3.6088260801386944</v>
      </c>
      <c r="N48" s="10">
        <f>FLOOR(M48*1.25,1)</f>
        <v>4</v>
      </c>
      <c r="O48" s="10">
        <f>ROUND(M48/4,0)</f>
        <v>1</v>
      </c>
    </row>
    <row r="49" spans="8:15" ht="12">
      <c r="H49">
        <v>240</v>
      </c>
      <c r="I49" s="10">
        <f>POWER(H49,1/3)</f>
        <v>6.214465011907717</v>
      </c>
      <c r="J49" s="10">
        <f>FLOOR(I49*1.25,1)</f>
        <v>7</v>
      </c>
      <c r="K49" s="10">
        <f>ROUND(I49/4,0)</f>
        <v>2</v>
      </c>
      <c r="L49">
        <v>48</v>
      </c>
      <c r="M49" s="10">
        <f>POWER(L49,1/3)</f>
        <v>3.634241185664279</v>
      </c>
      <c r="N49" s="10">
        <f>FLOOR(M49*1.25,1)</f>
        <v>4</v>
      </c>
      <c r="O49" s="10">
        <f>ROUND(M49/4,0)</f>
        <v>1</v>
      </c>
    </row>
    <row r="50" spans="8:15" ht="12">
      <c r="H50">
        <v>245</v>
      </c>
      <c r="I50" s="10">
        <f>POWER(H50,1/3)</f>
        <v>6.257324745675973</v>
      </c>
      <c r="J50" s="10">
        <f>FLOOR(I50*1.25,1)</f>
        <v>7</v>
      </c>
      <c r="K50" s="10">
        <f>ROUND(I50/4,0)</f>
        <v>2</v>
      </c>
      <c r="L50">
        <v>49</v>
      </c>
      <c r="M50" s="10">
        <f>POWER(L50,1/3)</f>
        <v>3.6593057100229713</v>
      </c>
      <c r="N50" s="10">
        <f>FLOOR(M50*1.25,1)</f>
        <v>4</v>
      </c>
      <c r="O50" s="10">
        <f>ROUND(M50/4,0)</f>
        <v>1</v>
      </c>
    </row>
    <row r="51" spans="8:15" ht="12">
      <c r="H51">
        <v>250</v>
      </c>
      <c r="I51" s="10">
        <f>POWER(H51,1/3)</f>
        <v>6.299605249474365</v>
      </c>
      <c r="J51" s="10">
        <f>FLOOR(I51*1.25,1)</f>
        <v>7</v>
      </c>
      <c r="K51" s="10">
        <f>ROUND(I51/4,0)</f>
        <v>2</v>
      </c>
      <c r="L51">
        <v>50</v>
      </c>
      <c r="M51" s="10">
        <f>POWER(L51,1/3)</f>
        <v>3.6840314986403864</v>
      </c>
      <c r="N51" s="10">
        <f>FLOOR(M51*1.25,1)</f>
        <v>4</v>
      </c>
      <c r="O51" s="10">
        <f>ROUND(M51/4,0)</f>
        <v>1</v>
      </c>
    </row>
    <row r="52" spans="8:15" ht="12">
      <c r="H52">
        <v>255</v>
      </c>
      <c r="I52" s="10">
        <f>POWER(H52,1/3)</f>
        <v>6.341325705384997</v>
      </c>
      <c r="J52" s="10">
        <f>FLOOR(I52*1.25,1)</f>
        <v>7</v>
      </c>
      <c r="K52" s="10">
        <f>ROUND(I52/4,0)</f>
        <v>2</v>
      </c>
      <c r="L52">
        <v>51</v>
      </c>
      <c r="M52" s="10">
        <f>POWER(L52,1/3)</f>
        <v>3.708429769266189</v>
      </c>
      <c r="N52" s="10">
        <f>FLOOR(M52*1.25,1)</f>
        <v>4</v>
      </c>
      <c r="O52" s="10">
        <f>ROUND(M52/4,0)</f>
        <v>1</v>
      </c>
    </row>
    <row r="53" spans="8:15" ht="12">
      <c r="H53">
        <v>260</v>
      </c>
      <c r="I53" s="10">
        <f>POWER(H53,1/3)</f>
        <v>6.3825042988599066</v>
      </c>
      <c r="J53" s="10">
        <f>FLOOR(I53*1.25,1)</f>
        <v>7</v>
      </c>
      <c r="K53" s="10">
        <f>ROUND(I53/4,0)</f>
        <v>2</v>
      </c>
      <c r="L53">
        <v>52</v>
      </c>
      <c r="M53" s="10">
        <f>POWER(L53,1/3)</f>
        <v>3.7325111568172478</v>
      </c>
      <c r="N53" s="10">
        <f>FLOOR(M53*1.25,1)</f>
        <v>4</v>
      </c>
      <c r="O53" s="10">
        <f>ROUND(M53/4,0)</f>
        <v>1</v>
      </c>
    </row>
    <row r="54" spans="8:15" ht="12">
      <c r="H54">
        <v>265</v>
      </c>
      <c r="I54" s="10">
        <f>POWER(H54,1/3)</f>
        <v>6.423158288562368</v>
      </c>
      <c r="J54" s="10">
        <f>FLOOR(I54*1.25,1)</f>
        <v>8</v>
      </c>
      <c r="K54" s="10">
        <f>ROUND(I54/4,0)</f>
        <v>2</v>
      </c>
      <c r="L54">
        <v>53</v>
      </c>
      <c r="M54" s="10">
        <f>POWER(L54,1/3)</f>
        <v>3.756285754221072</v>
      </c>
      <c r="N54" s="10">
        <f>FLOOR(M54*1.25,1)</f>
        <v>4</v>
      </c>
      <c r="O54" s="10">
        <f>ROUND(M54/4,0)</f>
        <v>1</v>
      </c>
    </row>
    <row r="55" spans="8:15" ht="12">
      <c r="H55">
        <v>270</v>
      </c>
      <c r="I55" s="10">
        <f>POWER(H55,1/3)</f>
        <v>6.46330407009565</v>
      </c>
      <c r="J55" s="10">
        <f>FLOOR(I55*1.25,1)</f>
        <v>8</v>
      </c>
      <c r="K55" s="10">
        <f>ROUND(I55/4,0)</f>
        <v>2</v>
      </c>
      <c r="L55">
        <v>54</v>
      </c>
      <c r="M55" s="10">
        <f>POWER(L55,1/3)</f>
        <v>3.7797631496846193</v>
      </c>
      <c r="N55" s="10">
        <f>FLOOR(M55*1.25,1)</f>
        <v>4</v>
      </c>
      <c r="O55" s="10">
        <f>ROUND(M55/4,0)</f>
        <v>1</v>
      </c>
    </row>
    <row r="56" spans="8:15" ht="12">
      <c r="H56">
        <v>275</v>
      </c>
      <c r="I56" s="10">
        <f>POWER(H56,1/3)</f>
        <v>6.502957234256934</v>
      </c>
      <c r="J56" s="10">
        <f>FLOOR(I56*1.25,1)</f>
        <v>8</v>
      </c>
      <c r="K56" s="10">
        <f>ROUND(I56/4,0)</f>
        <v>2</v>
      </c>
      <c r="L56">
        <v>55</v>
      </c>
      <c r="M56" s="10">
        <f>POWER(L56,1/3)</f>
        <v>3.802952460761391</v>
      </c>
      <c r="N56" s="10">
        <f>FLOOR(M56*1.25,1)</f>
        <v>4</v>
      </c>
      <c r="O56" s="10">
        <f>ROUND(M56/4,0)</f>
        <v>1</v>
      </c>
    </row>
    <row r="57" spans="8:15" ht="12">
      <c r="H57">
        <v>280</v>
      </c>
      <c r="I57" s="10">
        <f>POWER(H57,1/3)</f>
        <v>6.542132620377179</v>
      </c>
      <c r="J57" s="10">
        <f>FLOOR(I57*1.25,1)</f>
        <v>8</v>
      </c>
      <c r="K57" s="10">
        <f>ROUND(I57/4,0)</f>
        <v>2</v>
      </c>
      <c r="L57">
        <v>56</v>
      </c>
      <c r="M57" s="10">
        <f>POWER(L57,1/3)</f>
        <v>3.825862365544778</v>
      </c>
      <c r="N57" s="10">
        <f>FLOOR(M57*1.25,1)</f>
        <v>4</v>
      </c>
      <c r="O57" s="10">
        <f>ROUND(M57/4,0)</f>
        <v>1</v>
      </c>
    </row>
    <row r="58" spans="8:15" ht="12">
      <c r="H58">
        <v>285</v>
      </c>
      <c r="I58" s="10">
        <f>POWER(H58,1/3)</f>
        <v>6.5808443652413935</v>
      </c>
      <c r="J58" s="10">
        <f>FLOOR(I58*1.25,1)</f>
        <v>8</v>
      </c>
      <c r="K58" s="10">
        <f>ROUND(I58/4,0)</f>
        <v>2</v>
      </c>
      <c r="L58">
        <v>57</v>
      </c>
      <c r="M58" s="10">
        <f>POWER(L58,1/3)</f>
        <v>3.8485011312768047</v>
      </c>
      <c r="N58" s="10">
        <f>FLOOR(M58*1.25,1)</f>
        <v>4</v>
      </c>
      <c r="O58" s="10">
        <f>ROUND(M58/4,0)</f>
        <v>1</v>
      </c>
    </row>
    <row r="59" spans="8:15" ht="12">
      <c r="H59">
        <v>290</v>
      </c>
      <c r="I59" s="10">
        <f>POWER(H59,1/3)</f>
        <v>6.619105948026228</v>
      </c>
      <c r="J59" s="10">
        <f>FLOOR(I59*1.25,1)</f>
        <v>8</v>
      </c>
      <c r="K59" s="10">
        <f>ROUND(I59/4,0)</f>
        <v>2</v>
      </c>
      <c r="L59">
        <v>58</v>
      </c>
      <c r="M59" s="10">
        <f>POWER(L59,1/3)</f>
        <v>3.8708766406277966</v>
      </c>
      <c r="N59" s="10">
        <f>FLOOR(M59*1.25,1)</f>
        <v>4</v>
      </c>
      <c r="O59" s="10">
        <f>ROUND(M59/4,0)</f>
        <v>1</v>
      </c>
    </row>
    <row r="60" spans="8:15" ht="12">
      <c r="H60">
        <v>295</v>
      </c>
      <c r="I60" s="10">
        <f>POWER(H60,1/3)</f>
        <v>6.656930231641867</v>
      </c>
      <c r="J60" s="10">
        <f>FLOOR(I60*1.25,1)</f>
        <v>8</v>
      </c>
      <c r="K60" s="10">
        <f>ROUND(I60/4,0)</f>
        <v>2</v>
      </c>
      <c r="L60">
        <v>59</v>
      </c>
      <c r="M60" s="10">
        <f>POWER(L60,1/3)</f>
        <v>3.8929964158732604</v>
      </c>
      <c r="N60" s="10">
        <f>FLOOR(M60*1.25,1)</f>
        <v>4</v>
      </c>
      <c r="O60" s="10">
        <f>ROUND(M60/4,0)</f>
        <v>1</v>
      </c>
    </row>
    <row r="61" spans="8:15" ht="12">
      <c r="H61">
        <v>300</v>
      </c>
      <c r="I61" s="10">
        <f>POWER(H61,1/3)</f>
        <v>6.694329500821694</v>
      </c>
      <c r="J61" s="10">
        <f>FLOOR(I61*1.25,1)</f>
        <v>8</v>
      </c>
      <c r="K61" s="10">
        <f>ROUND(I61/4,0)</f>
        <v>2</v>
      </c>
      <c r="L61">
        <v>60</v>
      </c>
      <c r="M61" s="10">
        <f>POWER(L61,1/3)</f>
        <v>3.9148676411688634</v>
      </c>
      <c r="N61" s="10">
        <f>FLOOR(M61*1.25,1)</f>
        <v>4</v>
      </c>
      <c r="O61" s="10">
        <f>ROUND(M61/4,0)</f>
        <v>1</v>
      </c>
    </row>
    <row r="62" spans="8:15" ht="12">
      <c r="H62">
        <v>305</v>
      </c>
      <c r="I62" s="10">
        <f>POWER(H62,1/3)</f>
        <v>6.731315497265289</v>
      </c>
      <c r="J62" s="10">
        <f>FLOOR(I62*1.25,1)</f>
        <v>8</v>
      </c>
      <c r="K62" s="10">
        <f>ROUND(I62/4,0)</f>
        <v>2</v>
      </c>
      <c r="L62">
        <v>61</v>
      </c>
      <c r="M62" s="10">
        <f>POWER(L62,1/3)</f>
        <v>3.936497183102173</v>
      </c>
      <c r="N62" s="10">
        <f>FLOOR(M62*1.25,1)</f>
        <v>4</v>
      </c>
      <c r="O62" s="10">
        <f>ROUND(M62/4,0)</f>
        <v>1</v>
      </c>
    </row>
    <row r="63" spans="8:15" ht="12">
      <c r="H63">
        <v>310</v>
      </c>
      <c r="I63" s="10">
        <f>POWER(H63,1/3)</f>
        <v>6.767899452107007</v>
      </c>
      <c r="J63" s="10">
        <f>FLOOR(I63*1.25,1)</f>
        <v>8</v>
      </c>
      <c r="K63" s="10">
        <f>ROUND(I63/4,0)</f>
        <v>2</v>
      </c>
      <c r="L63">
        <v>62</v>
      </c>
      <c r="M63" s="10">
        <f>POWER(L63,1/3)</f>
        <v>3.9578916096804053</v>
      </c>
      <c r="N63" s="10">
        <f>FLOOR(M63*1.25,1)</f>
        <v>4</v>
      </c>
      <c r="O63" s="10">
        <f>ROUND(M63/4,0)</f>
        <v>1</v>
      </c>
    </row>
    <row r="64" spans="8:15" ht="12">
      <c r="H64">
        <v>315</v>
      </c>
      <c r="I64" s="10">
        <f>POWER(H64,1/3)</f>
        <v>6.804092115953367</v>
      </c>
      <c r="J64" s="10">
        <f>FLOOR(I64*1.25,1)</f>
        <v>8</v>
      </c>
      <c r="K64" s="10">
        <f>ROUND(I64/4,0)</f>
        <v>2</v>
      </c>
      <c r="L64">
        <v>63</v>
      </c>
      <c r="M64" s="10">
        <f>POWER(L64,1/3)</f>
        <v>3.9790572078963917</v>
      </c>
      <c r="N64" s="10">
        <f>FLOOR(M64*1.25,1)</f>
        <v>4</v>
      </c>
      <c r="O64" s="10">
        <f>ROUND(M64/4,0)</f>
        <v>1</v>
      </c>
    </row>
    <row r="65" spans="8:15" ht="12">
      <c r="H65">
        <v>320</v>
      </c>
      <c r="I65" s="10">
        <f>POWER(H65,1/3)</f>
        <v>6.839903786706787</v>
      </c>
      <c r="J65" s="10">
        <f>FLOOR(I65*1.25,1)</f>
        <v>8</v>
      </c>
      <c r="K65" s="10">
        <f>ROUND(I65/4,0)</f>
        <v>2</v>
      </c>
      <c r="L65">
        <v>64</v>
      </c>
      <c r="M65" s="10">
        <f>POWER(L65,1/3)</f>
        <v>3.9999999999999996</v>
      </c>
      <c r="N65" s="10">
        <f>FLOOR(M65*1.25,1)</f>
        <v>5</v>
      </c>
      <c r="O65" s="10">
        <f>ROUND(M65/4,0)</f>
        <v>1</v>
      </c>
    </row>
    <row r="66" spans="8:15" ht="12">
      <c r="H66">
        <v>325</v>
      </c>
      <c r="I66" s="10">
        <f>POWER(H66,1/3)</f>
        <v>6.875344335370705</v>
      </c>
      <c r="J66" s="10">
        <f>FLOOR(I66*1.25,1)</f>
        <v>8</v>
      </c>
      <c r="K66" s="10">
        <f>ROUND(I66/4,0)</f>
        <v>2</v>
      </c>
      <c r="L66">
        <v>65</v>
      </c>
      <c r="M66" s="10">
        <f>POWER(L66,1/3)</f>
        <v>4.020725758589058</v>
      </c>
      <c r="N66" s="10">
        <f>FLOOR(M66*1.25,1)</f>
        <v>5</v>
      </c>
      <c r="O66" s="10">
        <f>ROUND(M66/4,0)</f>
        <v>1</v>
      </c>
    </row>
    <row r="67" spans="8:15" ht="12">
      <c r="H67">
        <v>330</v>
      </c>
      <c r="I67" s="10">
        <f>POWER(H67,1/3)</f>
        <v>6.910423230011183</v>
      </c>
      <c r="J67" s="10">
        <f>FLOOR(I67*1.25,1)</f>
        <v>8</v>
      </c>
      <c r="K67" s="10">
        <f>ROUND(I67/4,0)</f>
        <v>2</v>
      </c>
      <c r="L67">
        <v>66</v>
      </c>
      <c r="M67" s="10">
        <f>POWER(L67,1/3)</f>
        <v>4.04124002062219</v>
      </c>
      <c r="N67" s="10">
        <f>FLOOR(M67*1.25,1)</f>
        <v>5</v>
      </c>
      <c r="O67" s="10">
        <f>ROUND(M67/4,0)</f>
        <v>1</v>
      </c>
    </row>
    <row r="68" spans="8:15" ht="12">
      <c r="H68">
        <v>335</v>
      </c>
      <c r="I68" s="10">
        <f>POWER(H68,1/3)</f>
        <v>6.945149558032541</v>
      </c>
      <c r="J68" s="10">
        <f>FLOOR(I68*1.25,1)</f>
        <v>8</v>
      </c>
      <c r="K68" s="10">
        <f>ROUND(I68/4,0)</f>
        <v>2</v>
      </c>
      <c r="L68">
        <v>67</v>
      </c>
      <c r="M68" s="10">
        <f>POWER(L68,1/3)</f>
        <v>4.0615481004456795</v>
      </c>
      <c r="N68" s="10">
        <f>FLOOR(M68*1.25,1)</f>
        <v>5</v>
      </c>
      <c r="O68" s="10">
        <f>ROUND(M68/4,0)</f>
        <v>1</v>
      </c>
    </row>
    <row r="69" spans="8:15" ht="12">
      <c r="H69">
        <v>340</v>
      </c>
      <c r="I69" s="10">
        <f>POWER(H69,1/3)</f>
        <v>6.979532046908886</v>
      </c>
      <c r="J69" s="10">
        <f>FLOOR(I69*1.25,1)</f>
        <v>8</v>
      </c>
      <c r="K69" s="10">
        <f>ROUND(I69/4,0)</f>
        <v>2</v>
      </c>
      <c r="L69">
        <v>68</v>
      </c>
      <c r="M69" s="10">
        <f>POWER(L69,1/3)</f>
        <v>4.081655101917348</v>
      </c>
      <c r="N69" s="10">
        <f>FLOOR(M69*1.25,1)</f>
        <v>5</v>
      </c>
      <c r="O69" s="10">
        <f>ROUND(M69/4,0)</f>
        <v>1</v>
      </c>
    </row>
    <row r="70" spans="8:15" ht="12">
      <c r="H70">
        <v>345</v>
      </c>
      <c r="I70" s="10">
        <f>POWER(H70,1/3)</f>
        <v>7.013579083499658</v>
      </c>
      <c r="J70" s="10">
        <f>FLOOR(I70*1.25,1)</f>
        <v>8</v>
      </c>
      <c r="K70" s="10">
        <f>ROUND(I70/4,0)</f>
        <v>2</v>
      </c>
      <c r="L70">
        <v>69</v>
      </c>
      <c r="M70" s="10">
        <f>POWER(L70,1/3)</f>
        <v>4.101565929702347</v>
      </c>
      <c r="N70" s="10">
        <f>FLOOR(M70*1.25,1)</f>
        <v>5</v>
      </c>
      <c r="O70" s="10">
        <f>ROUND(M70/4,0)</f>
        <v>1</v>
      </c>
    </row>
    <row r="71" spans="8:15" ht="12">
      <c r="H71">
        <v>350</v>
      </c>
      <c r="I71" s="10">
        <f>POWER(H71,1/3)</f>
        <v>7.047298732064891</v>
      </c>
      <c r="J71" s="10">
        <f>FLOOR(I71*1.25,1)</f>
        <v>8</v>
      </c>
      <c r="K71" s="10">
        <f>ROUND(I71/4,0)</f>
        <v>2</v>
      </c>
      <c r="L71">
        <v>70</v>
      </c>
      <c r="M71" s="10">
        <f>POWER(L71,1/3)</f>
        <v>4.121285299808556</v>
      </c>
      <c r="N71" s="10">
        <f>FLOOR(M71*1.25,1)</f>
        <v>5</v>
      </c>
      <c r="O71" s="10">
        <f>ROUND(M71/4,0)</f>
        <v>1</v>
      </c>
    </row>
    <row r="72" spans="8:15" ht="12">
      <c r="H72">
        <v>355</v>
      </c>
      <c r="I72" s="10">
        <f>POWER(H72,1/3)</f>
        <v>7.080698751085013</v>
      </c>
      <c r="J72" s="10">
        <f>FLOOR(I72*1.25,1)</f>
        <v>8</v>
      </c>
      <c r="K72" s="10">
        <f>ROUND(I72/4,0)</f>
        <v>2</v>
      </c>
      <c r="L72">
        <v>71</v>
      </c>
      <c r="M72" s="10">
        <f>POWER(L72,1/3)</f>
        <v>4.140817749422853</v>
      </c>
      <c r="N72" s="10">
        <f>FLOOR(M72*1.25,1)</f>
        <v>5</v>
      </c>
      <c r="O72" s="10">
        <f>ROUND(M72/4,0)</f>
        <v>1</v>
      </c>
    </row>
    <row r="73" spans="8:15" ht="12">
      <c r="H73">
        <v>360</v>
      </c>
      <c r="I73" s="10">
        <f>POWER(H73,1/3)</f>
        <v>7.113786608980125</v>
      </c>
      <c r="J73" s="10">
        <f>FLOOR(I73*1.25,1)</f>
        <v>8</v>
      </c>
      <c r="K73" s="10">
        <f>ROUND(I73/4,0)</f>
        <v>2</v>
      </c>
      <c r="L73">
        <v>72</v>
      </c>
      <c r="M73" s="10">
        <f>POWER(L73,1/3)</f>
        <v>4.160167646103808</v>
      </c>
      <c r="N73" s="10">
        <f>FLOOR(M73*1.25,1)</f>
        <v>5</v>
      </c>
      <c r="O73" s="10">
        <f>ROUND(M73/4,0)</f>
        <v>1</v>
      </c>
    </row>
    <row r="74" spans="8:15" ht="12">
      <c r="H74">
        <v>365</v>
      </c>
      <c r="I74" s="10">
        <f>POWER(H74,1/3)</f>
        <v>7.146569498815023</v>
      </c>
      <c r="J74" s="10">
        <f>FLOOR(I74*1.25,1)</f>
        <v>8</v>
      </c>
      <c r="K74" s="10">
        <f>ROUND(I74/4,0)</f>
        <v>2</v>
      </c>
      <c r="L74">
        <v>73</v>
      </c>
      <c r="M74" s="10">
        <f>POWER(L74,1/3)</f>
        <v>4.179339196381232</v>
      </c>
      <c r="N74" s="10">
        <f>FLOOR(M74*1.25,1)</f>
        <v>5</v>
      </c>
      <c r="O74" s="10">
        <f>ROUND(M74/4,0)</f>
        <v>1</v>
      </c>
    </row>
    <row r="75" spans="8:15" ht="12">
      <c r="H75">
        <v>370</v>
      </c>
      <c r="I75" s="10">
        <f>POWER(H75,1/3)</f>
        <v>7.179054352068318</v>
      </c>
      <c r="J75" s="10">
        <f>FLOOR(I75*1.25,1)</f>
        <v>8</v>
      </c>
      <c r="K75" s="10">
        <f>ROUND(I75/4,0)</f>
        <v>2</v>
      </c>
      <c r="L75">
        <v>74</v>
      </c>
      <c r="M75" s="10">
        <f>POWER(L75,1/3)</f>
        <v>4.198336453808407</v>
      </c>
      <c r="N75" s="10">
        <f>FLOOR(M75*1.25,1)</f>
        <v>5</v>
      </c>
      <c r="O75" s="10">
        <f>ROUND(M75/4,0)</f>
        <v>1</v>
      </c>
    </row>
    <row r="76" spans="8:15" ht="12">
      <c r="H76">
        <v>375</v>
      </c>
      <c r="I76" s="10">
        <f>POWER(H76,1/3)</f>
        <v>7.211247851537041</v>
      </c>
      <c r="J76" s="10">
        <f>FLOOR(I76*1.25,1)</f>
        <v>9</v>
      </c>
      <c r="K76" s="10">
        <f>ROUND(I76/4,0)</f>
        <v>2</v>
      </c>
      <c r="L76">
        <v>75</v>
      </c>
      <c r="M76" s="10">
        <f>POWER(L76,1/3)</f>
        <v>4.217163326508746</v>
      </c>
      <c r="N76" s="10">
        <f>FLOOR(M76*1.25,1)</f>
        <v>5</v>
      </c>
      <c r="O76" s="10">
        <f>ROUND(M76/4,0)</f>
        <v>1</v>
      </c>
    </row>
    <row r="77" spans="8:15" ht="12">
      <c r="H77">
        <v>380</v>
      </c>
      <c r="I77" s="10">
        <f>POWER(H77,1/3)</f>
        <v>7.24315644344174</v>
      </c>
      <c r="J77" s="10">
        <f>FLOOR(I77*1.25,1)</f>
        <v>9</v>
      </c>
      <c r="K77" s="10">
        <f>ROUND(I77/4,0)</f>
        <v>2</v>
      </c>
      <c r="L77">
        <v>76</v>
      </c>
      <c r="M77" s="10">
        <f>POWER(L77,1/3)</f>
        <v>4.235823584254893</v>
      </c>
      <c r="N77" s="10">
        <f>FLOOR(M77*1.25,1)</f>
        <v>5</v>
      </c>
      <c r="O77" s="10">
        <f>ROUND(M77/4,0)</f>
        <v>1</v>
      </c>
    </row>
    <row r="78" spans="8:15" ht="12">
      <c r="H78">
        <v>385</v>
      </c>
      <c r="I78" s="10">
        <f>POWER(H78,1/3)</f>
        <v>7.274786348791456</v>
      </c>
      <c r="J78" s="10">
        <f>FLOOR(I78*1.25,1)</f>
        <v>9</v>
      </c>
      <c r="K78" s="10">
        <f>ROUND(I78/4,0)</f>
        <v>2</v>
      </c>
      <c r="L78">
        <v>77</v>
      </c>
      <c r="M78" s="10">
        <f>POWER(L78,1/3)</f>
        <v>4.254320865115005</v>
      </c>
      <c r="N78" s="10">
        <f>FLOOR(M78*1.25,1)</f>
        <v>5</v>
      </c>
      <c r="O78" s="10">
        <f>ROUND(M78/4,0)</f>
        <v>1</v>
      </c>
    </row>
    <row r="79" spans="8:15" ht="12">
      <c r="H79">
        <v>390</v>
      </c>
      <c r="I79" s="10">
        <f>POWER(H79,1/3)</f>
        <v>7.306143574062802</v>
      </c>
      <c r="J79" s="10">
        <f>FLOOR(I79*1.25,1)</f>
        <v>9</v>
      </c>
      <c r="K79" s="10">
        <f>ROUND(I79/4,0)</f>
        <v>2</v>
      </c>
      <c r="L79">
        <v>78</v>
      </c>
      <c r="M79" s="10">
        <f>POWER(L79,1/3)</f>
        <v>4.272658681697917</v>
      </c>
      <c r="N79" s="10">
        <f>FLOOR(M79*1.25,1)</f>
        <v>5</v>
      </c>
      <c r="O79" s="10">
        <f>ROUND(M79/4,0)</f>
        <v>1</v>
      </c>
    </row>
    <row r="80" spans="8:15" ht="12">
      <c r="H80">
        <v>395</v>
      </c>
      <c r="I80" s="10">
        <f>POWER(H80,1/3)</f>
        <v>7.33723392124278</v>
      </c>
      <c r="J80" s="10">
        <f>FLOOR(I80*1.25,1)</f>
        <v>9</v>
      </c>
      <c r="K80" s="10">
        <f>ROUND(I80/4,0)</f>
        <v>2</v>
      </c>
      <c r="L80">
        <v>79</v>
      </c>
      <c r="M80" s="10">
        <f>POWER(L80,1/3)</f>
        <v>4.290840427026207</v>
      </c>
      <c r="N80" s="10">
        <f>FLOOR(M80*1.25,1)</f>
        <v>5</v>
      </c>
      <c r="O80" s="10">
        <f>ROUND(M80/4,0)</f>
        <v>1</v>
      </c>
    </row>
    <row r="81" spans="8:15" ht="12">
      <c r="H81">
        <v>400</v>
      </c>
      <c r="I81" s="10">
        <f>POWER(H81,1/3)</f>
        <v>7.368062997280773</v>
      </c>
      <c r="J81" s="10">
        <f>FLOOR(I81*1.25,1)</f>
        <v>9</v>
      </c>
      <c r="K81" s="10">
        <f>ROUND(I81/4,0)</f>
        <v>2</v>
      </c>
      <c r="L81">
        <v>80</v>
      </c>
      <c r="M81" s="10">
        <f>POWER(L81,1/3)</f>
        <v>4.308869380063767</v>
      </c>
      <c r="N81" s="10">
        <f>FLOOR(M81*1.25,1)</f>
        <v>5</v>
      </c>
      <c r="O81" s="10">
        <f>ROUND(M81/4,0)</f>
        <v>1</v>
      </c>
    </row>
    <row r="82" spans="8:15" ht="12">
      <c r="H82">
        <v>405</v>
      </c>
      <c r="I82" s="10">
        <f>POWER(H82,1/3)</f>
        <v>7.398636222991409</v>
      </c>
      <c r="J82" s="10">
        <f>FLOOR(I82*1.25,1)</f>
        <v>9</v>
      </c>
      <c r="K82" s="10">
        <f>ROUND(I82/4,0)</f>
        <v>2</v>
      </c>
      <c r="L82">
        <v>81</v>
      </c>
      <c r="M82" s="10">
        <f>POWER(L82,1/3)</f>
        <v>4.3267487109222245</v>
      </c>
      <c r="N82" s="10">
        <f>FLOOR(M82*1.25,1)</f>
        <v>5</v>
      </c>
      <c r="O82" s="10">
        <f>ROUND(M82/4,0)</f>
        <v>1</v>
      </c>
    </row>
    <row r="83" spans="8:15" ht="12">
      <c r="H83">
        <v>410</v>
      </c>
      <c r="I83" s="10">
        <f>POWER(H83,1/3)</f>
        <v>7.428958841446565</v>
      </c>
      <c r="J83" s="10">
        <f>FLOOR(I83*1.25,1)</f>
        <v>9</v>
      </c>
      <c r="K83" s="10">
        <f>ROUND(I83/4,0)</f>
        <v>2</v>
      </c>
      <c r="L83">
        <v>82</v>
      </c>
      <c r="M83" s="10">
        <f>POWER(L83,1/3)</f>
        <v>4.344481485768611</v>
      </c>
      <c r="N83" s="10">
        <f>FLOOR(M83*1.25,1)</f>
        <v>5</v>
      </c>
      <c r="O83" s="10">
        <f>ROUND(M83/4,0)</f>
        <v>1</v>
      </c>
    </row>
    <row r="84" spans="8:15" ht="12">
      <c r="H84">
        <v>415</v>
      </c>
      <c r="I84" s="10">
        <f>POWER(H84,1/3)</f>
        <v>7.45903592589164</v>
      </c>
      <c r="J84" s="10">
        <f>FLOOR(I84*1.25,1)</f>
        <v>9</v>
      </c>
      <c r="K84" s="10">
        <f>ROUND(I84/4,0)</f>
        <v>2</v>
      </c>
      <c r="L84">
        <v>83</v>
      </c>
      <c r="M84" s="10">
        <f>POWER(L84,1/3)</f>
        <v>4.362070671454838</v>
      </c>
      <c r="N84" s="10">
        <f>FLOOR(M84*1.25,1)</f>
        <v>5</v>
      </c>
      <c r="O84" s="10">
        <f>ROUND(M84/4,0)</f>
        <v>1</v>
      </c>
    </row>
    <row r="85" spans="8:15" ht="12">
      <c r="H85">
        <v>420</v>
      </c>
      <c r="I85" s="10">
        <f>POWER(H85,1/3)</f>
        <v>7.488872387218507</v>
      </c>
      <c r="J85" s="10">
        <f>FLOOR(I85*1.25,1)</f>
        <v>9</v>
      </c>
      <c r="K85" s="10">
        <f>ROUND(I85/4,0)</f>
        <v>2</v>
      </c>
      <c r="L85">
        <v>84</v>
      </c>
      <c r="M85" s="10">
        <f>POWER(L85,1/3)</f>
        <v>4.379519139887889</v>
      </c>
      <c r="N85" s="10">
        <f>FLOOR(M85*1.25,1)</f>
        <v>5</v>
      </c>
      <c r="O85" s="10">
        <f>ROUND(M85/4,0)</f>
        <v>1</v>
      </c>
    </row>
    <row r="86" spans="8:15" ht="12">
      <c r="H86">
        <v>425</v>
      </c>
      <c r="I86" s="10">
        <f>POWER(H86,1/3)</f>
        <v>7.518472981024873</v>
      </c>
      <c r="J86" s="10">
        <f>FLOOR(I86*1.25,1)</f>
        <v>9</v>
      </c>
      <c r="K86" s="10">
        <f>ROUND(I86/4,0)</f>
        <v>2</v>
      </c>
      <c r="L86">
        <v>85</v>
      </c>
      <c r="M86" s="10">
        <f>POWER(L86,1/3)</f>
        <v>4.396829672158179</v>
      </c>
      <c r="N86" s="10">
        <f>FLOOR(M86*1.25,1)</f>
        <v>5</v>
      </c>
      <c r="O86" s="10">
        <f>ROUND(M86/4,0)</f>
        <v>1</v>
      </c>
    </row>
    <row r="87" spans="8:15" ht="12">
      <c r="H87">
        <v>430</v>
      </c>
      <c r="I87" s="10">
        <f>POWER(H87,1/3)</f>
        <v>7.547842314287574</v>
      </c>
      <c r="J87" s="10">
        <f>FLOOR(I87*1.25,1)</f>
        <v>9</v>
      </c>
      <c r="K87" s="10">
        <f>ROUND(I87/4,0)</f>
        <v>2</v>
      </c>
      <c r="L87">
        <v>86</v>
      </c>
      <c r="M87" s="10">
        <f>POWER(L87,1/3)</f>
        <v>4.414004962442103</v>
      </c>
      <c r="N87" s="10">
        <f>FLOOR(M87*1.25,1)</f>
        <v>5</v>
      </c>
      <c r="O87" s="10">
        <f>ROUND(M87/4,0)</f>
        <v>1</v>
      </c>
    </row>
    <row r="88" spans="8:15" ht="12">
      <c r="H88">
        <v>435</v>
      </c>
      <c r="I88" s="10">
        <f>POWER(H88,1/3)</f>
        <v>7.576984851675098</v>
      </c>
      <c r="J88" s="10">
        <f>FLOOR(I88*1.25,1)</f>
        <v>9</v>
      </c>
      <c r="K88" s="10">
        <f>ROUND(I88/4,0)</f>
        <v>2</v>
      </c>
      <c r="L88">
        <v>87</v>
      </c>
      <c r="M88" s="10">
        <f>POWER(L88,1/3)</f>
        <v>4.431047621693634</v>
      </c>
      <c r="N88" s="10">
        <f>FLOOR(M88*1.25,1)</f>
        <v>5</v>
      </c>
      <c r="O88" s="10">
        <f>ROUND(M88/4,0)</f>
        <v>1</v>
      </c>
    </row>
    <row r="89" spans="8:15" ht="12">
      <c r="H89">
        <v>440</v>
      </c>
      <c r="I89" s="10">
        <f>POWER(H89,1/3)</f>
        <v>7.605904921522782</v>
      </c>
      <c r="J89" s="10">
        <f>FLOOR(I89*1.25,1)</f>
        <v>9</v>
      </c>
      <c r="K89" s="10">
        <f>ROUND(I89/4,0)</f>
        <v>2</v>
      </c>
      <c r="L89">
        <v>88</v>
      </c>
      <c r="M89" s="10">
        <f>POWER(L89,1/3)</f>
        <v>4.4479601811386305</v>
      </c>
      <c r="N89" s="10">
        <f>FLOOR(M89*1.25,1)</f>
        <v>5</v>
      </c>
      <c r="O89" s="10">
        <f>ROUND(M89/4,0)</f>
        <v>1</v>
      </c>
    </row>
    <row r="90" spans="8:15" ht="12">
      <c r="H90">
        <v>445</v>
      </c>
      <c r="I90" s="10">
        <f>POWER(H90,1/3)</f>
        <v>7.634606721492309</v>
      </c>
      <c r="J90" s="10">
        <f>FLOOR(I90*1.25,1)</f>
        <v>9</v>
      </c>
      <c r="K90" s="10">
        <f>ROUND(I90/4,0)</f>
        <v>2</v>
      </c>
      <c r="L90">
        <v>89</v>
      </c>
      <c r="M90" s="10">
        <f>POWER(L90,1/3)</f>
        <v>4.464745095584537</v>
      </c>
      <c r="N90" s="10">
        <f>FLOOR(M90*1.25,1)</f>
        <v>5</v>
      </c>
      <c r="O90" s="10">
        <f>ROUND(M90/4,0)</f>
        <v>1</v>
      </c>
    </row>
    <row r="91" spans="8:15" ht="12">
      <c r="H91">
        <v>450</v>
      </c>
      <c r="I91" s="10">
        <f>POWER(H91,1/3)</f>
        <v>7.66309432393553</v>
      </c>
      <c r="J91" s="10">
        <f>FLOOR(I91*1.25,1)</f>
        <v>9</v>
      </c>
      <c r="K91" s="10">
        <f>ROUND(I91/4,0)</f>
        <v>2</v>
      </c>
      <c r="L91">
        <v>90</v>
      </c>
      <c r="M91" s="10">
        <f>POWER(L91,1/3)</f>
        <v>4.481404746557164</v>
      </c>
      <c r="N91" s="10">
        <f>FLOOR(M91*1.25,1)</f>
        <v>5</v>
      </c>
      <c r="O91" s="10">
        <f>ROUND(M91/4,0)</f>
        <v>1</v>
      </c>
    </row>
    <row r="92" spans="8:15" ht="12">
      <c r="H92">
        <v>455</v>
      </c>
      <c r="I92" s="10">
        <f>POWER(H92,1/3)</f>
        <v>7.691371680981177</v>
      </c>
      <c r="J92" s="10">
        <f>FLOOR(I92*1.25,1)</f>
        <v>9</v>
      </c>
      <c r="K92" s="10">
        <f>ROUND(I92/4,0)</f>
        <v>2</v>
      </c>
      <c r="L92">
        <v>91</v>
      </c>
      <c r="M92" s="10">
        <f>POWER(L92,1/3)</f>
        <v>4.497941445275415</v>
      </c>
      <c r="N92" s="10">
        <f>FLOOR(M92*1.25,1)</f>
        <v>5</v>
      </c>
      <c r="O92" s="10">
        <f>ROUND(M92/4,0)</f>
        <v>1</v>
      </c>
    </row>
    <row r="93" spans="8:15" ht="12">
      <c r="H93">
        <v>460</v>
      </c>
      <c r="I93" s="10">
        <f>POWER(H93,1/3)</f>
        <v>7.719442629361641</v>
      </c>
      <c r="J93" s="10">
        <f>FLOOR(I93*1.25,1)</f>
        <v>9</v>
      </c>
      <c r="K93" s="10">
        <f>ROUND(I93/4,0)</f>
        <v>2</v>
      </c>
      <c r="L93">
        <v>92</v>
      </c>
      <c r="M93" s="10">
        <f>POWER(L93,1/3)</f>
        <v>4.514357435474001</v>
      </c>
      <c r="N93" s="10">
        <f>FLOOR(M93*1.25,1)</f>
        <v>5</v>
      </c>
      <c r="O93" s="10">
        <f>ROUND(M93/4,0)</f>
        <v>1</v>
      </c>
    </row>
    <row r="94" spans="8:15" ht="12">
      <c r="H94">
        <v>465</v>
      </c>
      <c r="I94" s="10">
        <f>POWER(H94,1/3)</f>
        <v>7.747310894995782</v>
      </c>
      <c r="J94" s="10">
        <f>FLOOR(I94*1.25,1)</f>
        <v>9</v>
      </c>
      <c r="K94" s="10">
        <f>ROUND(I94/4,0)</f>
        <v>2</v>
      </c>
      <c r="L94">
        <v>93</v>
      </c>
      <c r="M94" s="10">
        <f>POWER(L94,1/3)</f>
        <v>4.530654896083492</v>
      </c>
      <c r="N94" s="10">
        <f>FLOOR(M94*1.25,1)</f>
        <v>5</v>
      </c>
      <c r="O94" s="10">
        <f>ROUND(M94/4,0)</f>
        <v>1</v>
      </c>
    </row>
    <row r="95" spans="8:15" ht="12">
      <c r="H95">
        <v>470</v>
      </c>
      <c r="I95" s="10">
        <f>POWER(H95,1/3)</f>
        <v>7.774980097342586</v>
      </c>
      <c r="J95" s="10">
        <f>FLOOR(I95*1.25,1)</f>
        <v>9</v>
      </c>
      <c r="K95" s="10">
        <f>ROUND(I95/4,0)</f>
        <v>2</v>
      </c>
      <c r="L95">
        <v>94</v>
      </c>
      <c r="M95" s="10">
        <f>POWER(L95,1/3)</f>
        <v>4.546835943776344</v>
      </c>
      <c r="N95" s="10">
        <f>FLOOR(M95*1.25,1)</f>
        <v>5</v>
      </c>
      <c r="O95" s="10">
        <f>ROUND(M95/4,0)</f>
        <v>1</v>
      </c>
    </row>
    <row r="96" spans="8:15" ht="12">
      <c r="H96">
        <v>475</v>
      </c>
      <c r="I96" s="10">
        <f>POWER(H96,1/3)</f>
        <v>7.802453753539423</v>
      </c>
      <c r="J96" s="10">
        <f>FLOOR(I96*1.25,1)</f>
        <v>9</v>
      </c>
      <c r="K96" s="10">
        <f>ROUND(I96/4,0)</f>
        <v>2</v>
      </c>
      <c r="L96">
        <v>95</v>
      </c>
      <c r="M96" s="10">
        <f>POWER(L96,1/3)</f>
        <v>4.562902635386966</v>
      </c>
      <c r="N96" s="10">
        <f>FLOOR(M96*1.25,1)</f>
        <v>5</v>
      </c>
      <c r="O96" s="10">
        <f>ROUND(M96/4,0)</f>
        <v>1</v>
      </c>
    </row>
    <row r="97" spans="8:15" ht="12">
      <c r="H97">
        <v>480</v>
      </c>
      <c r="I97" s="10">
        <f>POWER(H97,1/3)</f>
        <v>7.829735282337726</v>
      </c>
      <c r="J97" s="10">
        <f>FLOOR(I97*1.25,1)</f>
        <v>9</v>
      </c>
      <c r="K97" s="10">
        <f>ROUND(I97/4,0)</f>
        <v>2</v>
      </c>
      <c r="L97">
        <v>96</v>
      </c>
      <c r="M97" s="10">
        <f>POWER(L97,1/3)</f>
        <v>4.5788569702133275</v>
      </c>
      <c r="N97" s="10">
        <f>FLOOR(M97*1.25,1)</f>
        <v>5</v>
      </c>
      <c r="O97" s="10">
        <f>ROUND(M97/4,0)</f>
        <v>1</v>
      </c>
    </row>
    <row r="98" spans="8:15" ht="12">
      <c r="H98">
        <v>485</v>
      </c>
      <c r="I98" s="10">
        <f>POWER(H98,1/3)</f>
        <v>7.856828007847996</v>
      </c>
      <c r="J98" s="10">
        <f>FLOOR(I98*1.25,1)</f>
        <v>9</v>
      </c>
      <c r="K98" s="10">
        <f>ROUND(I98/4,0)</f>
        <v>2</v>
      </c>
      <c r="L98">
        <v>97</v>
      </c>
      <c r="M98" s="10">
        <f>POWER(L98,1/3)</f>
        <v>4.594700892207039</v>
      </c>
      <c r="N98" s="10">
        <f>FLOOR(M98*1.25,1)</f>
        <v>5</v>
      </c>
      <c r="O98" s="10">
        <f>ROUND(M98/4,0)</f>
        <v>1</v>
      </c>
    </row>
    <row r="99" spans="8:15" ht="12">
      <c r="H99">
        <v>490</v>
      </c>
      <c r="I99" s="10">
        <f>POWER(H99,1/3)</f>
        <v>7.883735163105242</v>
      </c>
      <c r="J99" s="10">
        <f>FLOOR(I99*1.25,1)</f>
        <v>9</v>
      </c>
      <c r="K99" s="10">
        <f>ROUND(I99/4,0)</f>
        <v>2</v>
      </c>
      <c r="L99">
        <v>98</v>
      </c>
      <c r="M99" s="10">
        <f>POWER(L99,1/3)</f>
        <v>4.610436292058446</v>
      </c>
      <c r="N99" s="10">
        <f>FLOOR(M99*1.25,1)</f>
        <v>5</v>
      </c>
      <c r="O99" s="10">
        <f>ROUND(M99/4,0)</f>
        <v>1</v>
      </c>
    </row>
    <row r="100" spans="8:15" ht="12">
      <c r="H100">
        <v>495</v>
      </c>
      <c r="I100" s="10">
        <f>POWER(H100,1/3)</f>
        <v>7.910459893465201</v>
      </c>
      <c r="J100" s="10">
        <f>FLOOR(I100*1.25,1)</f>
        <v>9</v>
      </c>
      <c r="K100" s="10">
        <f>ROUND(I100/4,0)</f>
        <v>2</v>
      </c>
      <c r="L100">
        <v>99</v>
      </c>
      <c r="M100" s="10">
        <f>POWER(L100,1/3)</f>
        <v>4.626065009182741</v>
      </c>
      <c r="N100" s="10">
        <f>FLOOR(M100*1.25,1)</f>
        <v>5</v>
      </c>
      <c r="O100" s="10">
        <f>ROUND(M100/4,0)</f>
        <v>1</v>
      </c>
    </row>
    <row r="101" spans="8:15" ht="12">
      <c r="H101">
        <v>500</v>
      </c>
      <c r="I101" s="10">
        <f>POWER(H101,1/3)</f>
        <v>7.937005259840997</v>
      </c>
      <c r="J101" s="10">
        <f>FLOOR(I101*1.25,1)</f>
        <v>9</v>
      </c>
      <c r="K101" s="10">
        <f>ROUND(I101/4,0)</f>
        <v>2</v>
      </c>
      <c r="L101">
        <v>100</v>
      </c>
      <c r="M101" s="10">
        <f>POWER(L101,1/3)</f>
        <v>4.641588833612778</v>
      </c>
      <c r="N101" s="10">
        <f>FLOOR(M101*1.25,1)</f>
        <v>5</v>
      </c>
      <c r="O101" s="10">
        <f>ROUND(M101/4,0)</f>
        <v>1</v>
      </c>
    </row>
    <row r="102" spans="8:15" ht="12">
      <c r="H102">
        <v>505</v>
      </c>
      <c r="I102" s="10">
        <f>POWER(H102,1/3)</f>
        <v>7.963374241789242</v>
      </c>
      <c r="J102" s="10">
        <f>FLOOR(I102*1.25,1)</f>
        <v>9</v>
      </c>
      <c r="K102" s="10">
        <f>ROUND(I102/4,0)</f>
        <v>2</v>
      </c>
      <c r="L102">
        <v>101</v>
      </c>
      <c r="M102" s="10">
        <f>POWER(L102,1/3)</f>
        <v>4.657009507803835</v>
      </c>
      <c r="N102" s="10">
        <f>FLOOR(M102*1.25,1)</f>
        <v>5</v>
      </c>
      <c r="O102" s="10">
        <f>ROUND(M102/4,0)</f>
        <v>1</v>
      </c>
    </row>
    <row r="103" spans="8:15" ht="12">
      <c r="H103">
        <v>510</v>
      </c>
      <c r="I103" s="10">
        <f>POWER(H103,1/3)</f>
        <v>7.989569740454012</v>
      </c>
      <c r="J103" s="10">
        <f>FLOOR(I103*1.25,1)</f>
        <v>9</v>
      </c>
      <c r="K103" s="10">
        <f>ROUND(I103/4,0)</f>
        <v>2</v>
      </c>
      <c r="L103">
        <v>102</v>
      </c>
      <c r="M103" s="10">
        <f>POWER(L103,1/3)</f>
        <v>4.672328728355259</v>
      </c>
      <c r="N103" s="10">
        <f>FLOOR(M103*1.25,1)</f>
        <v>5</v>
      </c>
      <c r="O103" s="10">
        <f>ROUND(M103/4,0)</f>
        <v>1</v>
      </c>
    </row>
    <row r="104" spans="8:15" ht="12">
      <c r="H104">
        <v>515</v>
      </c>
      <c r="I104" s="10">
        <f>POWER(H104,1/3)</f>
        <v>8.015594581376558</v>
      </c>
      <c r="J104" s="10">
        <f>FLOOR(I104*1.25,1)</f>
        <v>10</v>
      </c>
      <c r="K104" s="10">
        <f>ROUND(I104/4,0)</f>
        <v>2</v>
      </c>
      <c r="L104">
        <v>103</v>
      </c>
      <c r="M104" s="10">
        <f>POWER(L104,1/3)</f>
        <v>4.687548147653597</v>
      </c>
      <c r="N104" s="10">
        <f>FLOOR(M104*1.25,1)</f>
        <v>5</v>
      </c>
      <c r="O104" s="10">
        <f>ROUND(M104/4,0)</f>
        <v>1</v>
      </c>
    </row>
    <row r="105" spans="8:15" ht="12">
      <c r="H105">
        <v>520</v>
      </c>
      <c r="I105" s="10">
        <f>POWER(H105,1/3)</f>
        <v>8.041451517178116</v>
      </c>
      <c r="J105" s="10">
        <f>FLOOR(I105*1.25,1)</f>
        <v>10</v>
      </c>
      <c r="K105" s="10">
        <f>ROUND(I105/4,0)</f>
        <v>2</v>
      </c>
      <c r="L105">
        <v>104</v>
      </c>
      <c r="M105" s="10">
        <f>POWER(L105,1/3)</f>
        <v>4.7026693754415145</v>
      </c>
      <c r="N105" s="10">
        <f>FLOOR(M105*1.25,1)</f>
        <v>5</v>
      </c>
      <c r="O105" s="10">
        <f>ROUND(M105/4,0)</f>
        <v>1</v>
      </c>
    </row>
    <row r="106" spans="8:15" ht="12">
      <c r="H106">
        <v>525</v>
      </c>
      <c r="I106" s="10">
        <f>POWER(H106,1/3)</f>
        <v>8.067143230122717</v>
      </c>
      <c r="J106" s="10">
        <f>FLOOR(I106*1.25,1)</f>
        <v>10</v>
      </c>
      <c r="K106" s="10">
        <f>ROUND(I106/4,0)</f>
        <v>2</v>
      </c>
      <c r="L106">
        <v>105</v>
      </c>
      <c r="M106" s="10">
        <f>POWER(L106,1/3)</f>
        <v>4.7176939803165325</v>
      </c>
      <c r="N106" s="10">
        <f>FLOOR(M106*1.25,1)</f>
        <v>5</v>
      </c>
      <c r="O106" s="10">
        <f>ROUND(M106/4,0)</f>
        <v>1</v>
      </c>
    </row>
    <row r="107" spans="8:15" ht="12">
      <c r="H107">
        <v>530</v>
      </c>
      <c r="I107" s="10">
        <f>POWER(H107,1/3)</f>
        <v>8.092672334566455</v>
      </c>
      <c r="J107" s="10">
        <f>FLOOR(I107*1.25,1)</f>
        <v>10</v>
      </c>
      <c r="K107" s="10">
        <f>ROUND(I107/4,0)</f>
        <v>2</v>
      </c>
      <c r="L107">
        <v>106</v>
      </c>
      <c r="M107" s="10">
        <f>POWER(L107,1/3)</f>
        <v>4.732623491163368</v>
      </c>
      <c r="N107" s="10">
        <f>FLOOR(M107*1.25,1)</f>
        <v>5</v>
      </c>
      <c r="O107" s="10">
        <f>ROUND(M107/4,0)</f>
        <v>1</v>
      </c>
    </row>
    <row r="108" spans="8:15" ht="12">
      <c r="H108">
        <v>535</v>
      </c>
      <c r="I108" s="10">
        <f>POWER(H108,1/3)</f>
        <v>8.118041379299234</v>
      </c>
      <c r="J108" s="10">
        <f>FLOOR(I108*1.25,1)</f>
        <v>10</v>
      </c>
      <c r="K108" s="10">
        <f>ROUND(I108/4,0)</f>
        <v>2</v>
      </c>
      <c r="L108">
        <v>107</v>
      </c>
      <c r="M108" s="10">
        <f>POWER(L108,1/3)</f>
        <v>4.7474593985234</v>
      </c>
      <c r="N108" s="10">
        <f>FLOOR(M108*1.25,1)</f>
        <v>5</v>
      </c>
      <c r="O108" s="10">
        <f>ROUND(M108/4,0)</f>
        <v>1</v>
      </c>
    </row>
    <row r="109" spans="8:15" ht="12">
      <c r="H109">
        <v>540</v>
      </c>
      <c r="I109" s="10">
        <f>POWER(H109,1/3)</f>
        <v>8.14325284978472</v>
      </c>
      <c r="J109" s="10">
        <f>FLOOR(I109*1.25,1)</f>
        <v>10</v>
      </c>
      <c r="K109" s="10">
        <f>ROUND(I109/4,0)</f>
        <v>2</v>
      </c>
      <c r="L109">
        <v>108</v>
      </c>
      <c r="M109" s="10">
        <f>POWER(L109,1/3)</f>
        <v>4.762203155904598</v>
      </c>
      <c r="N109" s="10">
        <f>FLOOR(M109*1.25,1)</f>
        <v>5</v>
      </c>
      <c r="O109" s="10">
        <f>ROUND(M109/4,0)</f>
        <v>1</v>
      </c>
    </row>
    <row r="110" spans="8:15" ht="12">
      <c r="H110">
        <v>545</v>
      </c>
      <c r="I110" s="10">
        <f>POWER(H110,1/3)</f>
        <v>8.168309170303784</v>
      </c>
      <c r="J110" s="10">
        <f>FLOOR(I110*1.25,1)</f>
        <v>10</v>
      </c>
      <c r="K110" s="10">
        <f>ROUND(I110/4,0)</f>
        <v>2</v>
      </c>
      <c r="L110">
        <v>109</v>
      </c>
      <c r="M110" s="10">
        <f>POWER(L110,1/3)</f>
        <v>4.776856181035017</v>
      </c>
      <c r="N110" s="10">
        <f>FLOOR(M110*1.25,1)</f>
        <v>5</v>
      </c>
      <c r="O110" s="10">
        <f>ROUND(M110/4,0)</f>
        <v>1</v>
      </c>
    </row>
    <row r="111" spans="8:15" ht="12">
      <c r="H111">
        <v>550</v>
      </c>
      <c r="I111" s="10">
        <f>POWER(H111,1/3)</f>
        <v>8.193212706006458</v>
      </c>
      <c r="J111" s="10">
        <f>FLOOR(I111*1.25,1)</f>
        <v>10</v>
      </c>
      <c r="K111" s="10">
        <f>ROUND(I111/4,0)</f>
        <v>2</v>
      </c>
      <c r="L111">
        <v>110</v>
      </c>
      <c r="M111" s="10">
        <f>POWER(L111,1/3)</f>
        <v>4.791419857062784</v>
      </c>
      <c r="N111" s="10">
        <f>FLOOR(M111*1.25,1)</f>
        <v>5</v>
      </c>
      <c r="O111" s="10">
        <f>ROUND(M111/4,0)</f>
        <v>1</v>
      </c>
    </row>
    <row r="112" spans="8:15" ht="12">
      <c r="H112">
        <v>555</v>
      </c>
      <c r="I112" s="10">
        <f>POWER(H112,1/3)</f>
        <v>8.217965764877086</v>
      </c>
      <c r="J112" s="10">
        <f>FLOOR(I112*1.25,1)</f>
        <v>10</v>
      </c>
      <c r="K112" s="10">
        <f>ROUND(I112/4,0)</f>
        <v>2</v>
      </c>
      <c r="L112">
        <v>111</v>
      </c>
      <c r="M112" s="10">
        <f>POWER(L112,1/3)</f>
        <v>4.805895533705332</v>
      </c>
      <c r="N112" s="10">
        <f>FLOOR(M112*1.25,1)</f>
        <v>6</v>
      </c>
      <c r="O112" s="10">
        <f>ROUND(M112/4,0)</f>
        <v>1</v>
      </c>
    </row>
    <row r="113" spans="8:15" ht="12">
      <c r="H113">
        <v>560</v>
      </c>
      <c r="I113" s="10">
        <f>POWER(H113,1/3)</f>
        <v>8.242570599617112</v>
      </c>
      <c r="J113" s="10">
        <f>FLOOR(I113*1.25,1)</f>
        <v>10</v>
      </c>
      <c r="K113" s="10">
        <f>ROUND(I113/4,0)</f>
        <v>2</v>
      </c>
      <c r="L113">
        <v>112</v>
      </c>
      <c r="M113" s="10">
        <f>POWER(L113,1/3)</f>
        <v>4.820284528350459</v>
      </c>
      <c r="N113" s="10">
        <f>FLOOR(M113*1.25,1)</f>
        <v>6</v>
      </c>
      <c r="O113" s="10">
        <f>ROUND(M113/4,0)</f>
        <v>1</v>
      </c>
    </row>
    <row r="114" spans="8:15" ht="12">
      <c r="H114">
        <v>565</v>
      </c>
      <c r="I114" s="10">
        <f>POWER(H114,1/3)</f>
        <v>8.267029409449643</v>
      </c>
      <c r="J114" s="10">
        <f>FLOOR(I114*1.25,1)</f>
        <v>10</v>
      </c>
      <c r="K114" s="10">
        <f>ROUND(I114/4,0)</f>
        <v>2</v>
      </c>
      <c r="L114">
        <v>113</v>
      </c>
      <c r="M114" s="10">
        <f>POWER(L114,1/3)</f>
        <v>4.834588127111639</v>
      </c>
      <c r="N114" s="10">
        <f>FLOOR(M114*1.25,1)</f>
        <v>6</v>
      </c>
      <c r="O114" s="10">
        <f>ROUND(M114/4,0)</f>
        <v>1</v>
      </c>
    </row>
    <row r="115" spans="8:15" ht="12">
      <c r="H115">
        <v>570</v>
      </c>
      <c r="I115" s="10">
        <f>POWER(H115,1/3)</f>
        <v>8.291344341849696</v>
      </c>
      <c r="J115" s="10">
        <f>FLOOR(I115*1.25,1)</f>
        <v>10</v>
      </c>
      <c r="K115" s="10">
        <f>ROUND(I115/4,0)</f>
        <v>2</v>
      </c>
      <c r="L115">
        <v>114</v>
      </c>
      <c r="M115" s="10">
        <f>POWER(L115,1/3)</f>
        <v>4.848807585839879</v>
      </c>
      <c r="N115" s="10">
        <f>FLOOR(M115*1.25,1)</f>
        <v>6</v>
      </c>
      <c r="O115" s="10">
        <f>ROUND(M115/4,0)</f>
        <v>1</v>
      </c>
    </row>
    <row r="116" spans="8:15" ht="12">
      <c r="H116">
        <v>575</v>
      </c>
      <c r="I116" s="10">
        <f>POWER(H116,1/3)</f>
        <v>8.315517494203828</v>
      </c>
      <c r="J116" s="10">
        <f>FLOOR(I116*1.25,1)</f>
        <v>10</v>
      </c>
      <c r="K116" s="10">
        <f>ROUND(I116/4,0)</f>
        <v>2</v>
      </c>
      <c r="L116">
        <v>115</v>
      </c>
      <c r="M116" s="10">
        <f>POWER(L116,1/3)</f>
        <v>4.862944131094279</v>
      </c>
      <c r="N116" s="10">
        <f>FLOOR(M116*1.25,1)</f>
        <v>6</v>
      </c>
      <c r="O116" s="10">
        <f>ROUND(M116/4,0)</f>
        <v>1</v>
      </c>
    </row>
    <row r="117" spans="8:15" ht="12">
      <c r="H117">
        <v>580</v>
      </c>
      <c r="I117" s="10">
        <f>POWER(H117,1/3)</f>
        <v>8.339550915402606</v>
      </c>
      <c r="J117" s="10">
        <f>FLOOR(I117*1.25,1)</f>
        <v>10</v>
      </c>
      <c r="K117" s="10">
        <f>ROUND(I117/4,0)</f>
        <v>2</v>
      </c>
      <c r="L117">
        <v>116</v>
      </c>
      <c r="M117" s="10">
        <f>POWER(L117,1/3)</f>
        <v>4.876998961073313</v>
      </c>
      <c r="N117" s="10">
        <f>FLOOR(M117*1.25,1)</f>
        <v>6</v>
      </c>
      <c r="O117" s="10">
        <f>ROUND(M117/4,0)</f>
        <v>1</v>
      </c>
    </row>
    <row r="118" spans="8:15" ht="12">
      <c r="H118">
        <v>585</v>
      </c>
      <c r="I118" s="10">
        <f>POWER(H118,1/3)</f>
        <v>8.363446607369195</v>
      </c>
      <c r="J118" s="10">
        <f>FLOOR(I118*1.25,1)</f>
        <v>10</v>
      </c>
      <c r="K118" s="10">
        <f>ROUND(I118/4,0)</f>
        <v>2</v>
      </c>
      <c r="L118">
        <v>117</v>
      </c>
      <c r="M118" s="10">
        <f>POWER(L118,1/3)</f>
        <v>4.890973246508748</v>
      </c>
      <c r="N118" s="10">
        <f>FLOOR(M118*1.25,1)</f>
        <v>6</v>
      </c>
      <c r="O118" s="10">
        <f>ROUND(M118/4,0)</f>
        <v>1</v>
      </c>
    </row>
    <row r="119" spans="8:15" ht="12">
      <c r="H119">
        <v>590</v>
      </c>
      <c r="I119" s="10">
        <f>POWER(H119,1/3)</f>
        <v>8.387206526527141</v>
      </c>
      <c r="J119" s="10">
        <f>FLOOR(I119*1.25,1)</f>
        <v>10</v>
      </c>
      <c r="K119" s="10">
        <f>ROUND(I119/4,0)</f>
        <v>2</v>
      </c>
      <c r="L119">
        <v>118</v>
      </c>
      <c r="M119" s="10">
        <f>POWER(L119,1/3)</f>
        <v>4.904868131524016</v>
      </c>
      <c r="N119" s="10">
        <f>FLOOR(M119*1.25,1)</f>
        <v>6</v>
      </c>
      <c r="O119" s="10">
        <f>ROUND(M119/4,0)</f>
        <v>1</v>
      </c>
    </row>
    <row r="120" spans="8:15" ht="12">
      <c r="H120">
        <v>595</v>
      </c>
      <c r="I120" s="10">
        <f>POWER(H120,1/3)</f>
        <v>8.410832585210281</v>
      </c>
      <c r="J120" s="10">
        <f>FLOOR(I120*1.25,1)</f>
        <v>10</v>
      </c>
      <c r="K120" s="10">
        <f>ROUND(I120/4,0)</f>
        <v>2</v>
      </c>
      <c r="L120">
        <v>119</v>
      </c>
      <c r="M120" s="10">
        <f>POWER(L120,1/3)</f>
        <v>4.9186847344587274</v>
      </c>
      <c r="N120" s="10">
        <f>FLOOR(M120*1.25,1)</f>
        <v>6</v>
      </c>
      <c r="O120" s="10">
        <f>ROUND(M120/4,0)</f>
        <v>1</v>
      </c>
    </row>
    <row r="121" spans="8:15" ht="12">
      <c r="H121">
        <v>600</v>
      </c>
      <c r="I121" s="10">
        <f>POWER(H121,1/3)</f>
        <v>8.434326653017491</v>
      </c>
      <c r="J121" s="10">
        <f>FLOOR(I121*1.25,1)</f>
        <v>10</v>
      </c>
      <c r="K121" s="10">
        <f>ROUND(I121/4,0)</f>
        <v>2</v>
      </c>
      <c r="L121">
        <v>120</v>
      </c>
      <c r="M121" s="10">
        <f>POWER(L121,1/3)</f>
        <v>4.93242414866094</v>
      </c>
      <c r="N121" s="10">
        <f>FLOOR(M121*1.25,1)</f>
        <v>6</v>
      </c>
      <c r="O121" s="10">
        <f>ROUND(M121/4,0)</f>
        <v>1</v>
      </c>
    </row>
    <row r="122" spans="8:15" ht="12">
      <c r="H122">
        <v>605</v>
      </c>
      <c r="I122" s="10">
        <f>POWER(H122,1/3)</f>
        <v>8.45769055811492</v>
      </c>
      <c r="J122" s="10">
        <f>FLOOR(I122*1.25,1)</f>
        <v>10</v>
      </c>
      <c r="K122" s="10">
        <f>ROUND(I122/4,0)</f>
        <v>2</v>
      </c>
      <c r="L122">
        <v>121</v>
      </c>
      <c r="M122" s="10">
        <f>POWER(L122,1/3)</f>
        <v>4.9460874432487</v>
      </c>
      <c r="N122" s="10">
        <f>FLOOR(M122*1.25,1)</f>
        <v>6</v>
      </c>
      <c r="O122" s="10">
        <f>ROUND(M122/4,0)</f>
        <v>1</v>
      </c>
    </row>
    <row r="123" spans="8:15" ht="12">
      <c r="H123">
        <v>610</v>
      </c>
      <c r="I123" s="10">
        <f>POWER(H123,1/3)</f>
        <v>8.480926088488113</v>
      </c>
      <c r="J123" s="10">
        <f>FLOOR(I123*1.25,1)</f>
        <v>10</v>
      </c>
      <c r="K123" s="10">
        <f>ROUND(I123/4,0)</f>
        <v>2</v>
      </c>
      <c r="L123">
        <v>122</v>
      </c>
      <c r="M123" s="10">
        <f>POWER(L123,1/3)</f>
        <v>4.9596756638423</v>
      </c>
      <c r="N123" s="10">
        <f>FLOOR(M123*1.25,1)</f>
        <v>6</v>
      </c>
      <c r="O123" s="10">
        <f>ROUND(M123/4,0)</f>
        <v>1</v>
      </c>
    </row>
    <row r="124" spans="8:15" ht="12">
      <c r="H124">
        <v>615</v>
      </c>
      <c r="I124" s="10">
        <f>POWER(H124,1/3)</f>
        <v>8.504034993146382</v>
      </c>
      <c r="J124" s="10">
        <f>FLOOR(I124*1.25,1)</f>
        <v>10</v>
      </c>
      <c r="K124" s="10">
        <f>ROUND(I124/4,0)</f>
        <v>2</v>
      </c>
      <c r="L124">
        <v>123</v>
      </c>
      <c r="M124" s="10">
        <f>POWER(L124,1/3)</f>
        <v>4.97318983326859</v>
      </c>
      <c r="N124" s="10">
        <f>FLOOR(M124*1.25,1)</f>
        <v>6</v>
      </c>
      <c r="O124" s="10">
        <f>ROUND(M124/4,0)</f>
        <v>1</v>
      </c>
    </row>
    <row r="125" spans="8:15" ht="12">
      <c r="H125">
        <v>620</v>
      </c>
      <c r="I125" s="10">
        <f>POWER(H125,1/3)</f>
        <v>8.527018983281597</v>
      </c>
      <c r="J125" s="10">
        <f>FLOOR(I125*1.25,1)</f>
        <v>10</v>
      </c>
      <c r="K125" s="10">
        <f>ROUND(I125/4,0)</f>
        <v>2</v>
      </c>
      <c r="L125">
        <v>124</v>
      </c>
      <c r="M125" s="10">
        <f>POWER(L125,1/3)</f>
        <v>4.986630952238645</v>
      </c>
      <c r="N125" s="10">
        <f>FLOOR(M125*1.25,1)</f>
        <v>6</v>
      </c>
      <c r="O125" s="10">
        <f>ROUND(M125/4,0)</f>
        <v>1</v>
      </c>
    </row>
    <row r="126" spans="8:15" ht="12">
      <c r="H126">
        <v>625</v>
      </c>
      <c r="I126" s="10">
        <f>POWER(H126,1/3)</f>
        <v>8.549879733383484</v>
      </c>
      <c r="J126" s="10">
        <f>FLOOR(I126*1.25,1)</f>
        <v>10</v>
      </c>
      <c r="K126" s="10">
        <f>ROUND(I126/4,0)</f>
        <v>2</v>
      </c>
      <c r="L126">
        <v>125</v>
      </c>
      <c r="M126" s="10">
        <f>POWER(L126,1/3)</f>
        <v>4.999999999999999</v>
      </c>
      <c r="N126" s="10">
        <f>FLOOR(M126*1.25,1)</f>
        <v>6</v>
      </c>
      <c r="O126" s="10">
        <f>ROUND(M126/4,0)</f>
        <v>1</v>
      </c>
    </row>
    <row r="127" spans="8:15" ht="12">
      <c r="H127">
        <v>630</v>
      </c>
      <c r="I127" s="10">
        <f>POWER(H127,1/3)</f>
        <v>8.572618882313394</v>
      </c>
      <c r="J127" s="10">
        <f>FLOOR(I127*1.25,1)</f>
        <v>10</v>
      </c>
      <c r="K127" s="10">
        <f>ROUND(I127/4,0)</f>
        <v>2</v>
      </c>
      <c r="L127">
        <v>126</v>
      </c>
      <c r="M127" s="10">
        <f>POWER(L127,1/3)</f>
        <v>5.0132979349645845</v>
      </c>
      <c r="N127" s="10">
        <f>FLOOR(M127*1.25,1)</f>
        <v>6</v>
      </c>
      <c r="O127" s="10">
        <f>ROUND(M127/4,0)</f>
        <v>1</v>
      </c>
    </row>
    <row r="128" spans="8:15" ht="12">
      <c r="H128">
        <v>635</v>
      </c>
      <c r="I128" s="10">
        <f>POWER(H128,1/3)</f>
        <v>8.595238034338408</v>
      </c>
      <c r="J128" s="10">
        <f>FLOOR(I128*1.25,1)</f>
        <v>10</v>
      </c>
      <c r="K128" s="10">
        <f>ROUND(I128/4,0)</f>
        <v>2</v>
      </c>
      <c r="L128">
        <v>127</v>
      </c>
      <c r="M128" s="10">
        <f>POWER(L128,1/3)</f>
        <v>5.026525695313479</v>
      </c>
      <c r="N128" s="10">
        <f>FLOOR(M128*1.25,1)</f>
        <v>6</v>
      </c>
      <c r="O128" s="10">
        <f>ROUND(M128/4,0)</f>
        <v>1</v>
      </c>
    </row>
    <row r="129" spans="8:15" ht="12">
      <c r="H129">
        <v>640</v>
      </c>
      <c r="I129" s="10">
        <f>POWER(H129,1/3)</f>
        <v>8.617738760127533</v>
      </c>
      <c r="J129" s="10">
        <f>FLOOR(I129*1.25,1)</f>
        <v>10</v>
      </c>
      <c r="K129" s="10">
        <f>ROUND(I129/4,0)</f>
        <v>2</v>
      </c>
      <c r="L129">
        <v>128</v>
      </c>
      <c r="M129" s="10">
        <f>POWER(L129,1/3)</f>
        <v>5.039684199579492</v>
      </c>
      <c r="N129" s="10">
        <f>FLOOR(M129*1.25,1)</f>
        <v>6</v>
      </c>
      <c r="O129" s="10">
        <f>ROUND(M129/4,0)</f>
        <v>1</v>
      </c>
    </row>
    <row r="130" spans="8:15" ht="12">
      <c r="H130">
        <v>645</v>
      </c>
      <c r="I130" s="10">
        <f>POWER(H130,1/3)</f>
        <v>8.640122597711688</v>
      </c>
      <c r="J130" s="10">
        <f>FLOOR(I130*1.25,1)</f>
        <v>10</v>
      </c>
      <c r="K130" s="10">
        <f>ROUND(I130/4,0)</f>
        <v>2</v>
      </c>
      <c r="L130">
        <v>129</v>
      </c>
      <c r="M130" s="10">
        <f>POWER(L130,1/3)</f>
        <v>5.05277434720856</v>
      </c>
      <c r="N130" s="10">
        <f>FLOOR(M130*1.25,1)</f>
        <v>6</v>
      </c>
      <c r="O130" s="10">
        <f>ROUND(M130/4,0)</f>
        <v>1</v>
      </c>
    </row>
    <row r="131" spans="8:15" ht="12">
      <c r="H131">
        <v>650</v>
      </c>
      <c r="I131" s="10">
        <f>POWER(H131,1/3)</f>
        <v>8.662391053409026</v>
      </c>
      <c r="J131" s="10">
        <f>FLOOR(I131*1.25,1)</f>
        <v>10</v>
      </c>
      <c r="K131" s="10">
        <f>ROUND(I131/4,0)</f>
        <v>2</v>
      </c>
      <c r="L131">
        <v>130</v>
      </c>
      <c r="M131" s="10">
        <f>POWER(L131,1/3)</f>
        <v>5.065797019100886</v>
      </c>
      <c r="N131" s="10">
        <f>FLOOR(M131*1.25,1)</f>
        <v>6</v>
      </c>
      <c r="O131" s="10">
        <f>ROUND(M131/4,0)</f>
        <v>1</v>
      </c>
    </row>
    <row r="132" spans="8:15" ht="12">
      <c r="H132">
        <v>655</v>
      </c>
      <c r="I132" s="10">
        <f>POWER(H132,1/3)</f>
        <v>8.684545602717153</v>
      </c>
      <c r="J132" s="10">
        <f>FLOOR(I132*1.25,1)</f>
        <v>10</v>
      </c>
      <c r="K132" s="10">
        <f>ROUND(I132/4,0)</f>
        <v>2</v>
      </c>
      <c r="L132">
        <v>131</v>
      </c>
      <c r="M132" s="10">
        <f>POWER(L132,1/3)</f>
        <v>5.0787530781327</v>
      </c>
      <c r="N132" s="10">
        <f>FLOOR(M132*1.25,1)</f>
        <v>6</v>
      </c>
      <c r="O132" s="10">
        <f>ROUND(M132/4,0)</f>
        <v>1</v>
      </c>
    </row>
    <row r="133" spans="8:15" ht="12">
      <c r="H133">
        <v>660</v>
      </c>
      <c r="I133" s="10">
        <f>POWER(H133,1/3)</f>
        <v>8.706587691173612</v>
      </c>
      <c r="J133" s="10">
        <f>FLOOR(I133*1.25,1)</f>
        <v>10</v>
      </c>
      <c r="K133" s="10">
        <f>ROUND(I133/4,0)</f>
        <v>2</v>
      </c>
      <c r="L133">
        <v>132</v>
      </c>
      <c r="M133" s="10">
        <f>POWER(L133,1/3)</f>
        <v>5.091643369659488</v>
      </c>
      <c r="N133" s="10">
        <f>FLOOR(M133*1.25,1)</f>
        <v>6</v>
      </c>
      <c r="O133" s="10">
        <f>ROUND(M133/4,0)</f>
        <v>1</v>
      </c>
    </row>
    <row r="134" spans="8:15" ht="12">
      <c r="H134">
        <v>665</v>
      </c>
      <c r="I134" s="10">
        <f>POWER(H134,1/3)</f>
        <v>8.728518735186041</v>
      </c>
      <c r="J134" s="10">
        <f>FLOOR(I134*1.25,1)</f>
        <v>10</v>
      </c>
      <c r="K134" s="10">
        <f>ROUND(I134/4,0)</f>
        <v>2</v>
      </c>
      <c r="L134">
        <v>133</v>
      </c>
      <c r="M134" s="10">
        <f>POWER(L134,1/3)</f>
        <v>5.104468722001463</v>
      </c>
      <c r="N134" s="10">
        <f>FLOOR(M134*1.25,1)</f>
        <v>6</v>
      </c>
      <c r="O134" s="10">
        <f>ROUND(M134/4,0)</f>
        <v>1</v>
      </c>
    </row>
    <row r="135" spans="8:15" ht="12">
      <c r="H135">
        <v>670</v>
      </c>
      <c r="I135" s="10">
        <f>POWER(H135,1/3)</f>
        <v>8.750340122833274</v>
      </c>
      <c r="J135" s="10">
        <f>FLOOR(I135*1.25,1)</f>
        <v>10</v>
      </c>
      <c r="K135" s="10">
        <f>ROUND(I135/4,0)</f>
        <v>2</v>
      </c>
      <c r="L135">
        <v>134</v>
      </c>
      <c r="M135" s="10">
        <f>POWER(L135,1/3)</f>
        <v>5.117229946912048</v>
      </c>
      <c r="N135" s="10">
        <f>FLOOR(M135*1.25,1)</f>
        <v>6</v>
      </c>
      <c r="O135" s="10">
        <f>ROUND(M135/4,0)</f>
        <v>1</v>
      </c>
    </row>
    <row r="136" spans="8:15" ht="12">
      <c r="H136">
        <v>675</v>
      </c>
      <c r="I136" s="10">
        <f>POWER(H136,1/3)</f>
        <v>8.772053214638596</v>
      </c>
      <c r="J136" s="10">
        <f>FLOOR(I136*1.25,1)</f>
        <v>10</v>
      </c>
      <c r="K136" s="10">
        <f>ROUND(I136/4,0)</f>
        <v>2</v>
      </c>
      <c r="L136">
        <v>135</v>
      </c>
      <c r="M136" s="10">
        <f>POWER(L136,1/3)</f>
        <v>5.12992784003009</v>
      </c>
      <c r="N136" s="10">
        <f>FLOOR(M136*1.25,1)</f>
        <v>6</v>
      </c>
      <c r="O136" s="10">
        <f>ROUND(M136/4,0)</f>
        <v>1</v>
      </c>
    </row>
    <row r="137" spans="8:15" ht="12">
      <c r="H137">
        <v>680</v>
      </c>
      <c r="I137" s="10">
        <f>POWER(H137,1/3)</f>
        <v>8.793659344316357</v>
      </c>
      <c r="J137" s="10">
        <f>FLOOR(I137*1.25,1)</f>
        <v>10</v>
      </c>
      <c r="K137" s="10">
        <f>ROUND(I137/4,0)</f>
        <v>2</v>
      </c>
      <c r="L137">
        <v>136</v>
      </c>
      <c r="M137" s="10">
        <f>POWER(L137,1/3)</f>
        <v>5.14256318131647</v>
      </c>
      <c r="N137" s="10">
        <f>FLOOR(M137*1.25,1)</f>
        <v>6</v>
      </c>
      <c r="O137" s="10">
        <f>ROUND(M137/4,0)</f>
        <v>1</v>
      </c>
    </row>
    <row r="138" spans="8:15" ht="12">
      <c r="H138">
        <v>685</v>
      </c>
      <c r="I138" s="10">
        <f>POWER(H138,1/3)</f>
        <v>8.815159819493</v>
      </c>
      <c r="J138" s="10">
        <f>FLOOR(I138*1.25,1)</f>
        <v>11</v>
      </c>
      <c r="K138" s="10">
        <f>ROUND(I138/4,0)</f>
        <v>2</v>
      </c>
      <c r="L138">
        <v>137</v>
      </c>
      <c r="M138" s="10">
        <f>POWER(L138,1/3)</f>
        <v>5.155136735475772</v>
      </c>
      <c r="N138" s="10">
        <f>FLOOR(M138*1.25,1)</f>
        <v>6</v>
      </c>
      <c r="O138" s="10">
        <f>ROUND(M138/4,0)</f>
        <v>1</v>
      </c>
    </row>
    <row r="139" spans="8:15" ht="12">
      <c r="H139">
        <v>690</v>
      </c>
      <c r="I139" s="10">
        <f>POWER(H139,1/3)</f>
        <v>8.836555922403612</v>
      </c>
      <c r="J139" s="10">
        <f>FLOOR(I139*1.25,1)</f>
        <v>11</v>
      </c>
      <c r="K139" s="10">
        <f>ROUND(I139/4,0)</f>
        <v>2</v>
      </c>
      <c r="L139">
        <v>138</v>
      </c>
      <c r="M139" s="10">
        <f>POWER(L139,1/3)</f>
        <v>5.167649252363622</v>
      </c>
      <c r="N139" s="10">
        <f>FLOOR(M139*1.25,1)</f>
        <v>6</v>
      </c>
      <c r="O139" s="10">
        <f>ROUND(M139/4,0)</f>
        <v>1</v>
      </c>
    </row>
    <row r="140" spans="8:15" ht="12">
      <c r="H140">
        <v>695</v>
      </c>
      <c r="I140" s="10">
        <f>POWER(H140,1/3)</f>
        <v>8.857848910564961</v>
      </c>
      <c r="J140" s="10">
        <f>FLOOR(I140*1.25,1)</f>
        <v>11</v>
      </c>
      <c r="K140" s="10">
        <f>ROUND(I140/4,0)</f>
        <v>2</v>
      </c>
      <c r="L140">
        <v>139</v>
      </c>
      <c r="M140" s="10">
        <f>POWER(L140,1/3)</f>
        <v>5.180101467380292</v>
      </c>
      <c r="N140" s="10">
        <f>FLOOR(M140*1.25,1)</f>
        <v>6</v>
      </c>
      <c r="O140" s="10">
        <f>ROUND(M140/4,0)</f>
        <v>1</v>
      </c>
    </row>
    <row r="141" spans="8:15" ht="12">
      <c r="H141">
        <v>700</v>
      </c>
      <c r="I141" s="10">
        <f>POWER(H141,1/3)</f>
        <v>8.879040017426005</v>
      </c>
      <c r="J141" s="10">
        <f>FLOOR(I141*1.25,1)</f>
        <v>11</v>
      </c>
      <c r="K141" s="10">
        <f>ROUND(I141/4,0)</f>
        <v>2</v>
      </c>
      <c r="L141">
        <v>140</v>
      </c>
      <c r="M141" s="10">
        <f>POWER(L141,1/3)</f>
        <v>5.1924941018511035</v>
      </c>
      <c r="N141" s="10">
        <f>FLOOR(M141*1.25,1)</f>
        <v>6</v>
      </c>
      <c r="O141" s="10">
        <f>ROUND(M141/4,0)</f>
        <v>1</v>
      </c>
    </row>
    <row r="142" spans="8:15" ht="12">
      <c r="H142">
        <v>705</v>
      </c>
      <c r="I142" s="10">
        <f>POWER(H142,1/3)</f>
        <v>8.900130452996748</v>
      </c>
      <c r="J142" s="10">
        <f>FLOOR(I142*1.25,1)</f>
        <v>11</v>
      </c>
      <c r="K142" s="10">
        <f>ROUND(I142/4,0)</f>
        <v>2</v>
      </c>
      <c r="L142">
        <v>141</v>
      </c>
      <c r="M142" s="10">
        <f>POWER(L142,1/3)</f>
        <v>5.2048278633942004</v>
      </c>
      <c r="N142" s="10">
        <f>FLOOR(M142*1.25,1)</f>
        <v>6</v>
      </c>
      <c r="O142" s="10">
        <f>ROUND(M142/4,0)</f>
        <v>1</v>
      </c>
    </row>
    <row r="143" spans="8:15" ht="12">
      <c r="H143">
        <v>710</v>
      </c>
      <c r="I143" s="10">
        <f>POWER(H143,1/3)</f>
        <v>8.921121404456347</v>
      </c>
      <c r="J143" s="10">
        <f>FLOOR(I143*1.25,1)</f>
        <v>11</v>
      </c>
      <c r="K143" s="10">
        <f>ROUND(I143/4,0)</f>
        <v>2</v>
      </c>
      <c r="L143">
        <v>142</v>
      </c>
      <c r="M143" s="10">
        <f>POWER(L143,1/3)</f>
        <v>5.217103446276167</v>
      </c>
      <c r="N143" s="10">
        <f>FLOOR(M143*1.25,1)</f>
        <v>6</v>
      </c>
      <c r="O143" s="10">
        <f>ROUND(M143/4,0)</f>
        <v>1</v>
      </c>
    </row>
    <row r="144" spans="8:15" ht="12">
      <c r="H144">
        <v>715</v>
      </c>
      <c r="I144" s="10">
        <f>POWER(H144,1/3)</f>
        <v>8.942014036741272</v>
      </c>
      <c r="J144" s="10">
        <f>FLOOR(I144*1.25,1)</f>
        <v>11</v>
      </c>
      <c r="K144" s="10">
        <f>ROUND(I144/4,0)</f>
        <v>2</v>
      </c>
      <c r="L144">
        <v>143</v>
      </c>
      <c r="M144" s="10">
        <f>POWER(L144,1/3)</f>
        <v>5.229321531755983</v>
      </c>
      <c r="N144" s="10">
        <f>FLOOR(M144*1.25,1)</f>
        <v>6</v>
      </c>
      <c r="O144" s="10">
        <f>ROUND(M144/4,0)</f>
        <v>1</v>
      </c>
    </row>
    <row r="145" spans="8:15" ht="12">
      <c r="H145">
        <v>720</v>
      </c>
      <c r="I145" s="10">
        <f>POWER(H145,1/3)</f>
        <v>8.962809493114328</v>
      </c>
      <c r="J145" s="10">
        <f>FLOOR(I145*1.25,1)</f>
        <v>11</v>
      </c>
      <c r="K145" s="10">
        <f>ROUND(I145/4,0)</f>
        <v>2</v>
      </c>
      <c r="L145">
        <v>144</v>
      </c>
      <c r="M145" s="10">
        <f>POWER(L145,1/3)</f>
        <v>5.241482788417793</v>
      </c>
      <c r="N145" s="10">
        <f>FLOOR(M145*1.25,1)</f>
        <v>6</v>
      </c>
      <c r="O145" s="10">
        <f>ROUND(M145/4,0)</f>
        <v>1</v>
      </c>
    </row>
    <row r="146" spans="8:15" ht="12">
      <c r="H146">
        <v>725</v>
      </c>
      <c r="I146" s="10">
        <f>POWER(H146,1/3)</f>
        <v>8.983508895715262</v>
      </c>
      <c r="J146" s="10">
        <f>FLOOR(I146*1.25,1)</f>
        <v>11</v>
      </c>
      <c r="K146" s="10">
        <f>ROUND(I146/4,0)</f>
        <v>2</v>
      </c>
      <c r="L146">
        <v>145</v>
      </c>
      <c r="M146" s="10">
        <f>POWER(L146,1/3)</f>
        <v>5.253587872492901</v>
      </c>
      <c r="N146" s="10">
        <f>FLOOR(M146*1.25,1)</f>
        <v>6</v>
      </c>
      <c r="O146" s="10">
        <f>ROUND(M146/4,0)</f>
        <v>1</v>
      </c>
    </row>
    <row r="147" spans="8:15" ht="12">
      <c r="H147">
        <v>730</v>
      </c>
      <c r="I147" s="10">
        <f>POWER(H147,1/3)</f>
        <v>9.0041133460937</v>
      </c>
      <c r="J147" s="10">
        <f>FLOOR(I147*1.25,1)</f>
        <v>11</v>
      </c>
      <c r="K147" s="10">
        <f>ROUND(I147/4,0)</f>
        <v>2</v>
      </c>
      <c r="L147">
        <v>146</v>
      </c>
      <c r="M147" s="10">
        <f>POWER(L147,1/3)</f>
        <v>5.265637428171437</v>
      </c>
      <c r="N147" s="10">
        <f>FLOOR(M147*1.25,1)</f>
        <v>6</v>
      </c>
      <c r="O147" s="10">
        <f>ROUND(M147/4,0)</f>
        <v>1</v>
      </c>
    </row>
    <row r="148" spans="8:15" ht="12">
      <c r="H148">
        <v>735</v>
      </c>
      <c r="I148" s="10">
        <f>POWER(H148,1/3)</f>
        <v>9.024623925725086</v>
      </c>
      <c r="J148" s="10">
        <f>FLOOR(I148*1.25,1)</f>
        <v>11</v>
      </c>
      <c r="K148" s="10">
        <f>ROUND(I148/4,0)</f>
        <v>2</v>
      </c>
      <c r="L148">
        <v>147</v>
      </c>
      <c r="M148" s="10">
        <f>POWER(L148,1/3)</f>
        <v>5.277632087904077</v>
      </c>
      <c r="N148" s="10">
        <f>FLOOR(M148*1.25,1)</f>
        <v>6</v>
      </c>
      <c r="O148" s="10">
        <f>ROUND(M148/4,0)</f>
        <v>1</v>
      </c>
    </row>
    <row r="149" spans="8:15" ht="12">
      <c r="H149">
        <v>740</v>
      </c>
      <c r="I149" s="10">
        <f>POWER(H149,1/3)</f>
        <v>9.045041696510273</v>
      </c>
      <c r="J149" s="10">
        <f>FLOOR(I149*1.25,1)</f>
        <v>11</v>
      </c>
      <c r="K149" s="10">
        <f>ROUND(I149/4,0)</f>
        <v>2</v>
      </c>
      <c r="L149">
        <v>148</v>
      </c>
      <c r="M149" s="10">
        <f>POWER(L149,1/3)</f>
        <v>5.289572472694207</v>
      </c>
      <c r="N149" s="10">
        <f>FLOOR(M149*1.25,1)</f>
        <v>6</v>
      </c>
      <c r="O149" s="10">
        <f>ROUND(M149/4,0)</f>
        <v>1</v>
      </c>
    </row>
    <row r="150" spans="8:15" ht="12">
      <c r="H150">
        <v>745</v>
      </c>
      <c r="I150" s="10">
        <f>POWER(H150,1/3)</f>
        <v>9.065367701259413</v>
      </c>
      <c r="J150" s="10">
        <f>FLOOR(I150*1.25,1)</f>
        <v>11</v>
      </c>
      <c r="K150" s="10">
        <f>ROUND(I150/4,0)</f>
        <v>2</v>
      </c>
      <c r="L150">
        <v>149</v>
      </c>
      <c r="M150" s="10">
        <f>POWER(L150,1/3)</f>
        <v>5.301459192380904</v>
      </c>
      <c r="N150" s="10">
        <f>FLOOR(M150*1.25,1)</f>
        <v>6</v>
      </c>
      <c r="O150" s="10">
        <f>ROUND(M150/4,0)</f>
        <v>1</v>
      </c>
    </row>
    <row r="151" spans="12:15" ht="12">
      <c r="L151">
        <v>150</v>
      </c>
      <c r="M151" s="10">
        <f>POWER(L151,1/3)</f>
        <v>5.313292845913055</v>
      </c>
      <c r="N151" s="10">
        <f>FLOOR(M151*1.25,1)</f>
        <v>6</v>
      </c>
      <c r="O151" s="10">
        <f>ROUND(M151/4,0)</f>
        <v>1</v>
      </c>
    </row>
    <row r="152" spans="12:15" ht="12">
      <c r="L152">
        <v>151</v>
      </c>
      <c r="M152" s="10">
        <f>POWER(L152,1/3)</f>
        <v>5.325074021614986</v>
      </c>
      <c r="N152" s="10">
        <f>FLOOR(M152*1.25,1)</f>
        <v>6</v>
      </c>
      <c r="O152" s="10">
        <f>ROUND(M152/4,0)</f>
        <v>1</v>
      </c>
    </row>
    <row r="153" spans="12:15" ht="12">
      <c r="L153">
        <v>152</v>
      </c>
      <c r="M153" s="10">
        <f>POWER(L153,1/3)</f>
        <v>5.336803297443889</v>
      </c>
      <c r="N153" s="10">
        <f>FLOOR(M153*1.25,1)</f>
        <v>6</v>
      </c>
      <c r="O153" s="10">
        <f>ROUND(M153/4,0)</f>
        <v>1</v>
      </c>
    </row>
    <row r="154" spans="12:15" ht="12">
      <c r="L154">
        <v>153</v>
      </c>
      <c r="M154" s="10">
        <f>POWER(L154,1/3)</f>
        <v>5.348481241239363</v>
      </c>
      <c r="N154" s="10">
        <f>FLOOR(M154*1.25,1)</f>
        <v>6</v>
      </c>
      <c r="O154" s="10">
        <f>ROUND(M154/4,0)</f>
        <v>1</v>
      </c>
    </row>
    <row r="155" spans="12:15" ht="12">
      <c r="L155">
        <v>154</v>
      </c>
      <c r="M155" s="10">
        <f>POWER(L155,1/3)</f>
        <v>5.3601084109653625</v>
      </c>
      <c r="N155" s="10">
        <f>FLOOR(M155*1.25,1)</f>
        <v>6</v>
      </c>
      <c r="O155" s="10">
        <f>ROUND(M155/4,0)</f>
        <v>1</v>
      </c>
    </row>
    <row r="156" spans="12:15" ht="12">
      <c r="L156">
        <v>155</v>
      </c>
      <c r="M156" s="10">
        <f>POWER(L156,1/3)</f>
        <v>5.371685354944832</v>
      </c>
      <c r="N156" s="10">
        <f>FLOOR(M156*1.25,1)</f>
        <v>6</v>
      </c>
      <c r="O156" s="10">
        <f>ROUND(M156/4,0)</f>
        <v>1</v>
      </c>
    </row>
    <row r="157" spans="12:15" ht="12">
      <c r="L157">
        <v>156</v>
      </c>
      <c r="M157" s="10">
        <f>POWER(L157,1/3)</f>
        <v>5.383212612087283</v>
      </c>
      <c r="N157" s="10">
        <f>FLOOR(M157*1.25,1)</f>
        <v>6</v>
      </c>
      <c r="O157" s="10">
        <f>ROUND(M157/4,0)</f>
        <v>1</v>
      </c>
    </row>
    <row r="158" spans="12:15" ht="12">
      <c r="L158">
        <v>157</v>
      </c>
      <c r="M158" s="10">
        <f>POWER(L158,1/3)</f>
        <v>5.394690712109591</v>
      </c>
      <c r="N158" s="10">
        <f>FLOOR(M158*1.25,1)</f>
        <v>6</v>
      </c>
      <c r="O158" s="10">
        <f>ROUND(M158/4,0)</f>
        <v>1</v>
      </c>
    </row>
    <row r="159" spans="12:15" ht="12">
      <c r="L159">
        <v>158</v>
      </c>
      <c r="M159" s="10">
        <f>POWER(L159,1/3)</f>
        <v>5.406120175750225</v>
      </c>
      <c r="N159" s="10">
        <f>FLOOR(M159*1.25,1)</f>
        <v>6</v>
      </c>
      <c r="O159" s="10">
        <f>ROUND(M159/4,0)</f>
        <v>1</v>
      </c>
    </row>
    <row r="160" spans="12:15" ht="12">
      <c r="L160">
        <v>159</v>
      </c>
      <c r="M160" s="10">
        <f>POWER(L160,1/3)</f>
        <v>5.41750151497718</v>
      </c>
      <c r="N160" s="10">
        <f>FLOOR(M160*1.25,1)</f>
        <v>6</v>
      </c>
      <c r="O160" s="10">
        <f>ROUND(M160/4,0)</f>
        <v>1</v>
      </c>
    </row>
    <row r="161" spans="12:15" ht="12">
      <c r="L161">
        <v>160</v>
      </c>
      <c r="M161" s="10">
        <f>POWER(L161,1/3)</f>
        <v>5.428835233189813</v>
      </c>
      <c r="N161" s="10">
        <f>FLOOR(M161*1.25,1)</f>
        <v>6</v>
      </c>
      <c r="O161" s="10">
        <f>ROUND(M161/4,0)</f>
        <v>1</v>
      </c>
    </row>
    <row r="162" spans="12:15" ht="12">
      <c r="L162">
        <v>161</v>
      </c>
      <c r="M162" s="10">
        <f>POWER(L162,1/3)</f>
        <v>5.4401218254147965</v>
      </c>
      <c r="N162" s="10">
        <f>FLOOR(M162*1.25,1)</f>
        <v>6</v>
      </c>
      <c r="O162" s="10">
        <f>ROUND(M162/4,0)</f>
        <v>1</v>
      </c>
    </row>
    <row r="163" spans="12:15" ht="12">
      <c r="L163">
        <v>162</v>
      </c>
      <c r="M163" s="10">
        <f>POWER(L163,1/3)</f>
        <v>5.451361778496419</v>
      </c>
      <c r="N163" s="10">
        <f>FLOOR(M163*1.25,1)</f>
        <v>6</v>
      </c>
      <c r="O163" s="10">
        <f>ROUND(M163/4,0)</f>
        <v>1</v>
      </c>
    </row>
    <row r="164" spans="12:15" ht="12">
      <c r="L164">
        <v>163</v>
      </c>
      <c r="M164" s="10">
        <f>POWER(L164,1/3)</f>
        <v>5.462555571281397</v>
      </c>
      <c r="N164" s="10">
        <f>FLOOR(M164*1.25,1)</f>
        <v>6</v>
      </c>
      <c r="O164" s="10">
        <f>ROUND(M164/4,0)</f>
        <v>1</v>
      </c>
    </row>
    <row r="165" spans="12:15" ht="12">
      <c r="L165">
        <v>164</v>
      </c>
      <c r="M165" s="10">
        <f>POWER(L165,1/3)</f>
        <v>5.473703674798427</v>
      </c>
      <c r="N165" s="10">
        <f>FLOOR(M165*1.25,1)</f>
        <v>6</v>
      </c>
      <c r="O165" s="10">
        <f>ROUND(M165/4,0)</f>
        <v>1</v>
      </c>
    </row>
    <row r="166" spans="12:15" ht="12">
      <c r="L166">
        <v>165</v>
      </c>
      <c r="M166" s="10">
        <f>POWER(L166,1/3)</f>
        <v>5.484806552432618</v>
      </c>
      <c r="N166" s="10">
        <f>FLOOR(M166*1.25,1)</f>
        <v>6</v>
      </c>
      <c r="O166" s="10">
        <f>ROUND(M166/4,0)</f>
        <v>1</v>
      </c>
    </row>
    <row r="167" spans="12:15" ht="12">
      <c r="L167">
        <v>166</v>
      </c>
      <c r="M167" s="10">
        <f>POWER(L167,1/3)</f>
        <v>5.4958646600950125</v>
      </c>
      <c r="N167" s="10">
        <f>FLOOR(M167*1.25,1)</f>
        <v>6</v>
      </c>
      <c r="O167" s="10">
        <f>ROUND(M167/4,0)</f>
        <v>1</v>
      </c>
    </row>
    <row r="168" spans="12:15" ht="12">
      <c r="L168">
        <v>167</v>
      </c>
      <c r="M168" s="10">
        <f>POWER(L168,1/3)</f>
        <v>5.506878446387352</v>
      </c>
      <c r="N168" s="10">
        <f>FLOOR(M168*1.25,1)</f>
        <v>6</v>
      </c>
      <c r="O168" s="10">
        <f>ROUND(M168/4,0)</f>
        <v>1</v>
      </c>
    </row>
    <row r="169" spans="12:15" ht="12">
      <c r="L169">
        <v>168</v>
      </c>
      <c r="M169" s="10">
        <f>POWER(L169,1/3)</f>
        <v>5.517848352762241</v>
      </c>
      <c r="N169" s="10">
        <f>FLOOR(M169*1.25,1)</f>
        <v>6</v>
      </c>
      <c r="O169" s="10">
        <f>ROUND(M169/4,0)</f>
        <v>1</v>
      </c>
    </row>
    <row r="170" spans="12:15" ht="12">
      <c r="L170">
        <v>169</v>
      </c>
      <c r="M170" s="10">
        <f>POWER(L170,1/3)</f>
        <v>5.528774813678871</v>
      </c>
      <c r="N170" s="10">
        <f>FLOOR(M170*1.25,1)</f>
        <v>6</v>
      </c>
      <c r="O170" s="10">
        <f>ROUND(M170/4,0)</f>
        <v>1</v>
      </c>
    </row>
    <row r="171" spans="12:15" ht="12">
      <c r="L171">
        <v>170</v>
      </c>
      <c r="M171" s="10">
        <f>POWER(L171,1/3)</f>
        <v>5.539658256754464</v>
      </c>
      <c r="N171" s="10">
        <f>FLOOR(M171*1.25,1)</f>
        <v>6</v>
      </c>
      <c r="O171" s="10">
        <f>ROUND(M171/4,0)</f>
        <v>1</v>
      </c>
    </row>
    <row r="172" spans="12:15" ht="12">
      <c r="L172">
        <v>171</v>
      </c>
      <c r="M172" s="10">
        <f>POWER(L172,1/3)</f>
        <v>5.550499102911546</v>
      </c>
      <c r="N172" s="10">
        <f>FLOOR(M172*1.25,1)</f>
        <v>6</v>
      </c>
      <c r="O172" s="10">
        <f>ROUND(M172/4,0)</f>
        <v>1</v>
      </c>
    </row>
    <row r="173" spans="12:15" ht="12">
      <c r="L173">
        <v>172</v>
      </c>
      <c r="M173" s="10">
        <f>POWER(L173,1/3)</f>
        <v>5.561297766521235</v>
      </c>
      <c r="N173" s="10">
        <f>FLOOR(M173*1.25,1)</f>
        <v>6</v>
      </c>
      <c r="O173" s="10">
        <f>ROUND(M173/4,0)</f>
        <v>1</v>
      </c>
    </row>
    <row r="174" spans="12:15" ht="12">
      <c r="L174">
        <v>173</v>
      </c>
      <c r="M174" s="10">
        <f>POWER(L174,1/3)</f>
        <v>5.5720546555426225</v>
      </c>
      <c r="N174" s="10">
        <f>FLOOR(M174*1.25,1)</f>
        <v>6</v>
      </c>
      <c r="O174" s="10">
        <f>ROUND(M174/4,0)</f>
        <v>1</v>
      </c>
    </row>
    <row r="175" spans="12:15" ht="12">
      <c r="L175">
        <v>174</v>
      </c>
      <c r="M175" s="10">
        <f>POWER(L175,1/3)</f>
        <v>5.5827701716584235</v>
      </c>
      <c r="N175" s="10">
        <f>FLOOR(M175*1.25,1)</f>
        <v>6</v>
      </c>
      <c r="O175" s="10">
        <f>ROUND(M175/4,0)</f>
        <v>1</v>
      </c>
    </row>
    <row r="176" spans="12:15" ht="12">
      <c r="L176">
        <v>175</v>
      </c>
      <c r="M176" s="10">
        <f>POWER(L176,1/3)</f>
        <v>5.593444710406984</v>
      </c>
      <c r="N176" s="10">
        <f>FLOOR(M176*1.25,1)</f>
        <v>6</v>
      </c>
      <c r="O176" s="10">
        <f>ROUND(M176/4,0)</f>
        <v>1</v>
      </c>
    </row>
    <row r="177" spans="12:15" ht="12">
      <c r="L177">
        <v>176</v>
      </c>
      <c r="M177" s="10">
        <f>POWER(L177,1/3)</f>
        <v>5.604078661310774</v>
      </c>
      <c r="N177" s="10">
        <f>FLOOR(M177*1.25,1)</f>
        <v>7</v>
      </c>
      <c r="O177" s="10">
        <f>ROUND(M177/4,0)</f>
        <v>1</v>
      </c>
    </row>
    <row r="178" spans="12:15" ht="12">
      <c r="L178">
        <v>177</v>
      </c>
      <c r="M178" s="10">
        <f>POWER(L178,1/3)</f>
        <v>5.61467240800149</v>
      </c>
      <c r="N178" s="10">
        <f>FLOOR(M178*1.25,1)</f>
        <v>7</v>
      </c>
      <c r="O178" s="10">
        <f>ROUND(M178/4,0)</f>
        <v>1</v>
      </c>
    </row>
    <row r="179" spans="12:15" ht="12">
      <c r="L179">
        <v>178</v>
      </c>
      <c r="M179" s="10">
        <f>POWER(L179,1/3)</f>
        <v>5.6252263283418555</v>
      </c>
      <c r="N179" s="10">
        <f>FLOOR(M179*1.25,1)</f>
        <v>7</v>
      </c>
      <c r="O179" s="10">
        <f>ROUND(M179/4,0)</f>
        <v>1</v>
      </c>
    </row>
    <row r="180" spans="12:15" ht="12">
      <c r="L180">
        <v>179</v>
      </c>
      <c r="M180" s="10">
        <f>POWER(L180,1/3)</f>
        <v>5.635740794544236</v>
      </c>
      <c r="N180" s="10">
        <f>FLOOR(M180*1.25,1)</f>
        <v>7</v>
      </c>
      <c r="O180" s="10">
        <f>ROUND(M180/4,0)</f>
        <v>1</v>
      </c>
    </row>
    <row r="181" spans="12:15" ht="12">
      <c r="L181">
        <v>180</v>
      </c>
      <c r="M181" s="10">
        <f>POWER(L181,1/3)</f>
        <v>5.64621617328617</v>
      </c>
      <c r="N181" s="10">
        <f>FLOOR(M181*1.25,1)</f>
        <v>7</v>
      </c>
      <c r="O181" s="10">
        <f>ROUND(M181/4,0)</f>
        <v>1</v>
      </c>
    </row>
    <row r="182" spans="12:15" ht="12">
      <c r="L182">
        <v>181</v>
      </c>
      <c r="M182" s="10">
        <f>POWER(L182,1/3)</f>
        <v>5.65665282582291</v>
      </c>
      <c r="N182" s="10">
        <f>FLOOR(M182*1.25,1)</f>
        <v>7</v>
      </c>
      <c r="O182" s="10">
        <f>ROUND(M182/4,0)</f>
        <v>1</v>
      </c>
    </row>
    <row r="183" spans="12:15" ht="12">
      <c r="L183">
        <v>182</v>
      </c>
      <c r="M183" s="10">
        <f>POWER(L183,1/3)</f>
        <v>5.667051108097064</v>
      </c>
      <c r="N183" s="10">
        <f>FLOOR(M183*1.25,1)</f>
        <v>7</v>
      </c>
      <c r="O183" s="10">
        <f>ROUND(M183/4,0)</f>
        <v>1</v>
      </c>
    </row>
    <row r="184" spans="12:15" ht="12">
      <c r="L184">
        <v>183</v>
      </c>
      <c r="M184" s="10">
        <f>POWER(L184,1/3)</f>
        <v>5.677411370845432</v>
      </c>
      <c r="N184" s="10">
        <f>FLOOR(M184*1.25,1)</f>
        <v>7</v>
      </c>
      <c r="O184" s="10">
        <f>ROUND(M184/4,0)</f>
        <v>1</v>
      </c>
    </row>
    <row r="185" spans="12:15" ht="12">
      <c r="L185">
        <v>184</v>
      </c>
      <c r="M185" s="10">
        <f>POWER(L185,1/3)</f>
        <v>5.68773395970313</v>
      </c>
      <c r="N185" s="10">
        <f>FLOOR(M185*1.25,1)</f>
        <v>7</v>
      </c>
      <c r="O185" s="10">
        <f>ROUND(M185/4,0)</f>
        <v>1</v>
      </c>
    </row>
    <row r="186" spans="12:15" ht="12">
      <c r="L186">
        <v>185</v>
      </c>
      <c r="M186" s="10">
        <f>POWER(L186,1/3)</f>
        <v>5.698019215305065</v>
      </c>
      <c r="N186" s="10">
        <f>FLOOR(M186*1.25,1)</f>
        <v>7</v>
      </c>
      <c r="O186" s="10">
        <f>ROUND(M186/4,0)</f>
        <v>1</v>
      </c>
    </row>
    <row r="187" spans="12:15" ht="12">
      <c r="L187">
        <v>186</v>
      </c>
      <c r="M187" s="10">
        <f>POWER(L187,1/3)</f>
        <v>5.708267473384861</v>
      </c>
      <c r="N187" s="10">
        <f>FLOOR(M187*1.25,1)</f>
        <v>7</v>
      </c>
      <c r="O187" s="10">
        <f>ROUND(M187/4,0)</f>
        <v>1</v>
      </c>
    </row>
    <row r="188" spans="12:15" ht="12">
      <c r="L188">
        <v>187</v>
      </c>
      <c r="M188" s="10">
        <f>POWER(L188,1/3)</f>
        <v>5.718479064871316</v>
      </c>
      <c r="N188" s="10">
        <f>FLOOR(M188*1.25,1)</f>
        <v>7</v>
      </c>
      <c r="O188" s="10">
        <f>ROUND(M188/4,0)</f>
        <v>1</v>
      </c>
    </row>
    <row r="189" spans="12:15" ht="12">
      <c r="L189">
        <v>188</v>
      </c>
      <c r="M189" s="10">
        <f>POWER(L189,1/3)</f>
        <v>5.728654315982437</v>
      </c>
      <c r="N189" s="10">
        <f>FLOOR(M189*1.25,1)</f>
        <v>7</v>
      </c>
      <c r="O189" s="10">
        <f>ROUND(M189/4,0)</f>
        <v>1</v>
      </c>
    </row>
    <row r="190" spans="12:15" ht="12">
      <c r="L190">
        <v>189</v>
      </c>
      <c r="M190" s="10">
        <f>POWER(L190,1/3)</f>
        <v>5.738793548317167</v>
      </c>
      <c r="N190" s="10">
        <f>FLOOR(M190*1.25,1)</f>
        <v>7</v>
      </c>
      <c r="O190" s="10">
        <f>ROUND(M190/4,0)</f>
        <v>1</v>
      </c>
    </row>
    <row r="191" spans="12:15" ht="12">
      <c r="L191">
        <v>190</v>
      </c>
      <c r="M191" s="10">
        <f>POWER(L191,1/3)</f>
        <v>5.748897078944831</v>
      </c>
      <c r="N191" s="10">
        <f>FLOOR(M191*1.25,1)</f>
        <v>7</v>
      </c>
      <c r="O191" s="10">
        <f>ROUND(M191/4,0)</f>
        <v>1</v>
      </c>
    </row>
    <row r="192" spans="12:15" ht="12">
      <c r="L192">
        <v>191</v>
      </c>
      <c r="M192" s="10">
        <f>POWER(L192,1/3)</f>
        <v>5.758965220492401</v>
      </c>
      <c r="N192" s="10">
        <f>FLOOR(M192*1.25,1)</f>
        <v>7</v>
      </c>
      <c r="O192" s="10">
        <f>ROUND(M192/4,0)</f>
        <v>1</v>
      </c>
    </row>
    <row r="193" spans="12:15" ht="12">
      <c r="L193">
        <v>192</v>
      </c>
      <c r="M193" s="10">
        <f>POWER(L193,1/3)</f>
        <v>5.768998281229633</v>
      </c>
      <c r="N193" s="10">
        <f>FLOOR(M193*1.25,1)</f>
        <v>7</v>
      </c>
      <c r="O193" s="10">
        <f>ROUND(M193/4,0)</f>
        <v>1</v>
      </c>
    </row>
    <row r="194" spans="12:15" ht="12">
      <c r="L194">
        <v>193</v>
      </c>
      <c r="M194" s="10">
        <f>POWER(L194,1/3)</f>
        <v>5.778996565152129</v>
      </c>
      <c r="N194" s="10">
        <f>FLOOR(M194*1.25,1)</f>
        <v>7</v>
      </c>
      <c r="O194" s="10">
        <f>ROUND(M194/4,0)</f>
        <v>1</v>
      </c>
    </row>
    <row r="195" spans="12:15" ht="12">
      <c r="L195">
        <v>194</v>
      </c>
      <c r="M195" s="10">
        <f>POWER(L195,1/3)</f>
        <v>5.788960372062403</v>
      </c>
      <c r="N195" s="10">
        <f>FLOOR(M195*1.25,1)</f>
        <v>7</v>
      </c>
      <c r="O195" s="10">
        <f>ROUND(M195/4,0)</f>
        <v>1</v>
      </c>
    </row>
    <row r="196" spans="12:15" ht="12">
      <c r="L196">
        <v>195</v>
      </c>
      <c r="M196" s="10">
        <f>POWER(L196,1/3)</f>
        <v>5.798889997648997</v>
      </c>
      <c r="N196" s="10">
        <f>FLOOR(M196*1.25,1)</f>
        <v>7</v>
      </c>
      <c r="O196" s="10">
        <f>ROUND(M196/4,0)</f>
        <v>1</v>
      </c>
    </row>
    <row r="197" spans="12:15" ht="12">
      <c r="L197">
        <v>196</v>
      </c>
      <c r="M197" s="10">
        <f>POWER(L197,1/3)</f>
        <v>5.808785733563703</v>
      </c>
      <c r="N197" s="10">
        <f>FLOOR(M197*1.25,1)</f>
        <v>7</v>
      </c>
      <c r="O197" s="10">
        <f>ROUND(M197/4,0)</f>
        <v>1</v>
      </c>
    </row>
    <row r="198" spans="12:15" ht="12">
      <c r="L198">
        <v>197</v>
      </c>
      <c r="M198" s="10">
        <f>POWER(L198,1/3)</f>
        <v>5.818647867496961</v>
      </c>
      <c r="N198" s="10">
        <f>FLOOR(M198*1.25,1)</f>
        <v>7</v>
      </c>
      <c r="O198" s="10">
        <f>ROUND(M198/4,0)</f>
        <v>1</v>
      </c>
    </row>
    <row r="199" spans="12:15" ht="12">
      <c r="L199">
        <v>198</v>
      </c>
      <c r="M199" s="10">
        <f>POWER(L199,1/3)</f>
        <v>5.828476683251456</v>
      </c>
      <c r="N199" s="10">
        <f>FLOOR(M199*1.25,1)</f>
        <v>7</v>
      </c>
      <c r="O199" s="10">
        <f>ROUND(M199/4,0)</f>
        <v>1</v>
      </c>
    </row>
    <row r="200" spans="12:15" ht="12">
      <c r="L200">
        <v>199</v>
      </c>
      <c r="M200" s="10">
        <f>POWER(L200,1/3)</f>
        <v>5.838272460814002</v>
      </c>
      <c r="N200" s="10">
        <f>FLOOR(M200*1.25,1)</f>
        <v>7</v>
      </c>
      <c r="O200" s="10">
        <f>ROUND(M200/4,0)</f>
        <v>1</v>
      </c>
    </row>
    <row r="201" spans="12:15" ht="12">
      <c r="L201">
        <v>200</v>
      </c>
      <c r="M201" s="10">
        <f>POWER(L201,1/3)</f>
        <v>5.848035476425731</v>
      </c>
      <c r="N201" s="10">
        <f>FLOOR(M201*1.25,1)</f>
        <v>7</v>
      </c>
      <c r="O201" s="10">
        <f>ROUND(M201/4,0)</f>
        <v>1</v>
      </c>
    </row>
    <row r="202" spans="12:15" ht="12">
      <c r="L202">
        <v>201</v>
      </c>
      <c r="M202" s="10">
        <f>POWER(L202,1/3)</f>
        <v>5.857766002650652</v>
      </c>
      <c r="N202" s="10">
        <f>FLOOR(M202*1.25,1)</f>
        <v>7</v>
      </c>
      <c r="O202" s="10">
        <f>ROUND(M202/4,0)</f>
        <v>1</v>
      </c>
    </row>
    <row r="203" spans="12:15" ht="12">
      <c r="L203">
        <v>202</v>
      </c>
      <c r="M203" s="10">
        <f>POWER(L203,1/3)</f>
        <v>5.867464308442615</v>
      </c>
      <c r="N203" s="10">
        <f>FLOOR(M203*1.25,1)</f>
        <v>7</v>
      </c>
      <c r="O203" s="10">
        <f>ROUND(M203/4,0)</f>
        <v>1</v>
      </c>
    </row>
    <row r="204" spans="12:15" ht="12">
      <c r="L204">
        <v>203</v>
      </c>
      <c r="M204" s="10">
        <f>POWER(L204,1/3)</f>
        <v>5.8771306592107395</v>
      </c>
      <c r="N204" s="10">
        <f>FLOOR(M204*1.25,1)</f>
        <v>7</v>
      </c>
      <c r="O204" s="10">
        <f>ROUND(M204/4,0)</f>
        <v>1</v>
      </c>
    </row>
    <row r="205" spans="12:15" ht="12">
      <c r="L205">
        <v>204</v>
      </c>
      <c r="M205" s="10">
        <f>POWER(L205,1/3)</f>
        <v>5.886765316883336</v>
      </c>
      <c r="N205" s="10">
        <f>FLOOR(M205*1.25,1)</f>
        <v>7</v>
      </c>
      <c r="O205" s="10">
        <f>ROUND(M205/4,0)</f>
        <v>1</v>
      </c>
    </row>
    <row r="206" spans="12:15" ht="12">
      <c r="L206">
        <v>205</v>
      </c>
      <c r="M206" s="10">
        <f>POWER(L206,1/3)</f>
        <v>5.896368539970366</v>
      </c>
      <c r="N206" s="10">
        <f>FLOOR(M206*1.25,1)</f>
        <v>7</v>
      </c>
      <c r="O206" s="10">
        <f>ROUND(M206/4,0)</f>
        <v>1</v>
      </c>
    </row>
    <row r="207" spans="12:15" ht="12">
      <c r="L207">
        <v>206</v>
      </c>
      <c r="M207" s="10">
        <f>POWER(L207,1/3)</f>
        <v>5.9059405836244885</v>
      </c>
      <c r="N207" s="10">
        <f>FLOOR(M207*1.25,1)</f>
        <v>7</v>
      </c>
      <c r="O207" s="10">
        <f>ROUND(M207/4,0)</f>
        <v>1</v>
      </c>
    </row>
    <row r="208" spans="12:15" ht="12">
      <c r="L208">
        <v>207</v>
      </c>
      <c r="M208" s="10">
        <f>POWER(L208,1/3)</f>
        <v>5.915481699700716</v>
      </c>
      <c r="N208" s="10">
        <f>FLOOR(M208*1.25,1)</f>
        <v>7</v>
      </c>
      <c r="O208" s="10">
        <f>ROUND(M208/4,0)</f>
        <v>1</v>
      </c>
    </row>
    <row r="209" spans="12:15" ht="12">
      <c r="L209">
        <v>208</v>
      </c>
      <c r="M209" s="10">
        <f>POWER(L209,1/3)</f>
        <v>5.9249921368147405</v>
      </c>
      <c r="N209" s="10">
        <f>FLOOR(M209*1.25,1)</f>
        <v>7</v>
      </c>
      <c r="O209" s="10">
        <f>ROUND(M209/4,0)</f>
        <v>1</v>
      </c>
    </row>
    <row r="210" spans="12:15" ht="12">
      <c r="L210">
        <v>209</v>
      </c>
      <c r="M210" s="10">
        <f>POWER(L210,1/3)</f>
        <v>5.934472140399941</v>
      </c>
      <c r="N210" s="10">
        <f>FLOOR(M210*1.25,1)</f>
        <v>7</v>
      </c>
      <c r="O210" s="10">
        <f>ROUND(M210/4,0)</f>
        <v>1</v>
      </c>
    </row>
    <row r="211" spans="12:15" ht="12">
      <c r="L211">
        <v>210</v>
      </c>
      <c r="M211" s="10">
        <f>POWER(L211,1/3)</f>
        <v>5.943921952763129</v>
      </c>
      <c r="N211" s="10">
        <f>FLOOR(M211*1.25,1)</f>
        <v>7</v>
      </c>
      <c r="O211" s="10">
        <f>ROUND(M211/4,0)</f>
        <v>1</v>
      </c>
    </row>
    <row r="212" spans="12:15" ht="12">
      <c r="L212">
        <v>211</v>
      </c>
      <c r="M212" s="10">
        <f>POWER(L212,1/3)</f>
        <v>5.953341813139051</v>
      </c>
      <c r="N212" s="10">
        <f>FLOOR(M212*1.25,1)</f>
        <v>7</v>
      </c>
      <c r="O212" s="10">
        <f>ROUND(M212/4,0)</f>
        <v>1</v>
      </c>
    </row>
    <row r="213" spans="12:15" ht="12">
      <c r="L213">
        <v>212</v>
      </c>
      <c r="M213" s="10">
        <f>POWER(L213,1/3)</f>
        <v>5.96273195774369</v>
      </c>
      <c r="N213" s="10">
        <f>FLOOR(M213*1.25,1)</f>
        <v>7</v>
      </c>
      <c r="O213" s="10">
        <f>ROUND(M213/4,0)</f>
        <v>1</v>
      </c>
    </row>
    <row r="214" spans="12:15" ht="12">
      <c r="L214">
        <v>213</v>
      </c>
      <c r="M214" s="10">
        <f>POWER(L214,1/3)</f>
        <v>5.972092619826399</v>
      </c>
      <c r="N214" s="10">
        <f>FLOOR(M214*1.25,1)</f>
        <v>7</v>
      </c>
      <c r="O214" s="10">
        <f>ROUND(M214/4,0)</f>
        <v>1</v>
      </c>
    </row>
    <row r="215" spans="12:15" ht="12">
      <c r="L215">
        <v>214</v>
      </c>
      <c r="M215" s="10">
        <f>POWER(L215,1/3)</f>
        <v>5.981424029720885</v>
      </c>
      <c r="N215" s="10">
        <f>FLOOR(M215*1.25,1)</f>
        <v>7</v>
      </c>
      <c r="O215" s="10">
        <f>ROUND(M215/4,0)</f>
        <v>1</v>
      </c>
    </row>
    <row r="216" spans="12:15" ht="12">
      <c r="L216">
        <v>215</v>
      </c>
      <c r="M216" s="10">
        <f>POWER(L216,1/3)</f>
        <v>5.990726414895092</v>
      </c>
      <c r="N216" s="10">
        <f>FLOOR(M216*1.25,1)</f>
        <v>7</v>
      </c>
      <c r="O216" s="10">
        <f>ROUND(M216/4,0)</f>
        <v>1</v>
      </c>
    </row>
    <row r="217" spans="12:15" ht="12">
      <c r="L217">
        <v>216</v>
      </c>
      <c r="M217" s="10">
        <f>POWER(L217,1/3)</f>
        <v>5.999999999999999</v>
      </c>
      <c r="N217" s="10">
        <f>FLOOR(M217*1.25,1)</f>
        <v>7</v>
      </c>
      <c r="O217" s="10">
        <f>ROUND(M217/4,0)</f>
        <v>2</v>
      </c>
    </row>
    <row r="218" spans="12:15" ht="12">
      <c r="L218">
        <v>217</v>
      </c>
      <c r="M218" s="10">
        <f>POWER(L218,1/3)</f>
        <v>6.009245006917366</v>
      </c>
      <c r="N218" s="10">
        <f>FLOOR(M218*1.25,1)</f>
        <v>7</v>
      </c>
      <c r="O218" s="10">
        <f>ROUND(M218/4,0)</f>
        <v>2</v>
      </c>
    </row>
    <row r="219" spans="12:15" ht="12">
      <c r="L219">
        <v>218</v>
      </c>
      <c r="M219" s="10">
        <f>POWER(L219,1/3)</f>
        <v>6.018461654806452</v>
      </c>
      <c r="N219" s="10">
        <f>FLOOR(M219*1.25,1)</f>
        <v>7</v>
      </c>
      <c r="O219" s="10">
        <f>ROUND(M219/4,0)</f>
        <v>2</v>
      </c>
    </row>
    <row r="220" spans="12:15" ht="12">
      <c r="L220">
        <v>219</v>
      </c>
      <c r="M220" s="10">
        <f>POWER(L220,1/3)</f>
        <v>6.027650160149741</v>
      </c>
      <c r="N220" s="10">
        <f>FLOOR(M220*1.25,1)</f>
        <v>7</v>
      </c>
      <c r="O220" s="10">
        <f>ROUND(M220/4,0)</f>
        <v>2</v>
      </c>
    </row>
    <row r="221" spans="12:15" ht="12">
      <c r="L221">
        <v>220</v>
      </c>
      <c r="M221" s="10">
        <f>POWER(L221,1/3)</f>
        <v>6.036810736797685</v>
      </c>
      <c r="N221" s="10">
        <f>FLOOR(M221*1.25,1)</f>
        <v>7</v>
      </c>
      <c r="O221" s="10">
        <f>ROUND(M221/4,0)</f>
        <v>2</v>
      </c>
    </row>
    <row r="222" spans="12:15" ht="12">
      <c r="L222">
        <v>221</v>
      </c>
      <c r="M222" s="10">
        <f>POWER(L222,1/3)</f>
        <v>6.045943596012513</v>
      </c>
      <c r="N222" s="10">
        <f>FLOOR(M222*1.25,1)</f>
        <v>7</v>
      </c>
      <c r="O222" s="10">
        <f>ROUND(M222/4,0)</f>
        <v>2</v>
      </c>
    </row>
    <row r="223" spans="12:15" ht="12">
      <c r="L223">
        <v>222</v>
      </c>
      <c r="M223" s="10">
        <f>POWER(L223,1/3)</f>
        <v>6.055048946511104</v>
      </c>
      <c r="N223" s="10">
        <f>FLOOR(M223*1.25,1)</f>
        <v>7</v>
      </c>
      <c r="O223" s="10">
        <f>ROUND(M223/4,0)</f>
        <v>2</v>
      </c>
    </row>
    <row r="224" spans="12:15" ht="12">
      <c r="L224">
        <v>223</v>
      </c>
      <c r="M224" s="10">
        <f>POWER(L224,1/3)</f>
        <v>6.064126994506963</v>
      </c>
      <c r="N224" s="10">
        <f>FLOOR(M224*1.25,1)</f>
        <v>7</v>
      </c>
      <c r="O224" s="10">
        <f>ROUND(M224/4,0)</f>
        <v>2</v>
      </c>
    </row>
    <row r="225" spans="12:15" ht="12">
      <c r="L225">
        <v>224</v>
      </c>
      <c r="M225" s="10">
        <f>POWER(L225,1/3)</f>
        <v>6.0731779437513245</v>
      </c>
      <c r="N225" s="10">
        <f>FLOOR(M225*1.25,1)</f>
        <v>7</v>
      </c>
      <c r="O225" s="10">
        <f>ROUND(M225/4,0)</f>
        <v>2</v>
      </c>
    </row>
    <row r="226" spans="12:15" ht="12">
      <c r="L226">
        <v>225</v>
      </c>
      <c r="M226" s="10">
        <f>POWER(L226,1/3)</f>
        <v>6.082201995573399</v>
      </c>
      <c r="N226" s="10">
        <f>FLOOR(M226*1.25,1)</f>
        <v>7</v>
      </c>
      <c r="O226" s="10">
        <f>ROUND(M226/4,0)</f>
        <v>2</v>
      </c>
    </row>
    <row r="227" spans="12:15" ht="12">
      <c r="L227">
        <v>226</v>
      </c>
      <c r="M227" s="10">
        <f>POWER(L227,1/3)</f>
        <v>6.091199348919784</v>
      </c>
      <c r="N227" s="10">
        <f>FLOOR(M227*1.25,1)</f>
        <v>7</v>
      </c>
      <c r="O227" s="10">
        <f>ROUND(M227/4,0)</f>
        <v>2</v>
      </c>
    </row>
    <row r="228" spans="12:15" ht="12">
      <c r="L228">
        <v>227</v>
      </c>
      <c r="M228" s="10">
        <f>POWER(L228,1/3)</f>
        <v>6.100170200393062</v>
      </c>
      <c r="N228" s="10">
        <f>FLOOR(M228*1.25,1)</f>
        <v>7</v>
      </c>
      <c r="O228" s="10">
        <f>ROUND(M228/4,0)</f>
        <v>2</v>
      </c>
    </row>
    <row r="229" spans="12:15" ht="12">
      <c r="L229">
        <v>228</v>
      </c>
      <c r="M229" s="10">
        <f>POWER(L229,1/3)</f>
        <v>6.109114744289606</v>
      </c>
      <c r="N229" s="10">
        <f>FLOOR(M229*1.25,1)</f>
        <v>7</v>
      </c>
      <c r="O229" s="10">
        <f>ROUND(M229/4,0)</f>
        <v>2</v>
      </c>
    </row>
    <row r="230" spans="12:15" ht="12">
      <c r="L230">
        <v>229</v>
      </c>
      <c r="M230" s="10">
        <f>POWER(L230,1/3)</f>
        <v>6.11803317263662</v>
      </c>
      <c r="N230" s="10">
        <f>FLOOR(M230*1.25,1)</f>
        <v>7</v>
      </c>
      <c r="O230" s="10">
        <f>ROUND(M230/4,0)</f>
        <v>2</v>
      </c>
    </row>
    <row r="231" spans="12:15" ht="12">
      <c r="L231">
        <v>230</v>
      </c>
      <c r="M231" s="10">
        <f>POWER(L231,1/3)</f>
        <v>6.126925675228416</v>
      </c>
      <c r="N231" s="10">
        <f>FLOOR(M231*1.25,1)</f>
        <v>7</v>
      </c>
      <c r="O231" s="10">
        <f>ROUND(M231/4,0)</f>
        <v>2</v>
      </c>
    </row>
    <row r="232" spans="12:15" ht="12">
      <c r="L232">
        <v>231</v>
      </c>
      <c r="M232" s="10">
        <f>POWER(L232,1/3)</f>
        <v>6.135792439661959</v>
      </c>
      <c r="N232" s="10">
        <f>FLOOR(M232*1.25,1)</f>
        <v>7</v>
      </c>
      <c r="O232" s="10">
        <f>ROUND(M232/4,0)</f>
        <v>2</v>
      </c>
    </row>
    <row r="233" spans="12:15" ht="12">
      <c r="L233">
        <v>232</v>
      </c>
      <c r="M233" s="10">
        <f>POWER(L233,1/3)</f>
        <v>6.144633651371694</v>
      </c>
      <c r="N233" s="10">
        <f>FLOOR(M233*1.25,1)</f>
        <v>7</v>
      </c>
      <c r="O233" s="10">
        <f>ROUND(M233/4,0)</f>
        <v>2</v>
      </c>
    </row>
    <row r="234" spans="12:15" ht="12">
      <c r="L234">
        <v>233</v>
      </c>
      <c r="M234" s="10">
        <f>POWER(L234,1/3)</f>
        <v>6.153449493663682</v>
      </c>
      <c r="N234" s="10">
        <f>FLOOR(M234*1.25,1)</f>
        <v>7</v>
      </c>
      <c r="O234" s="10">
        <f>ROUND(M234/4,0)</f>
        <v>2</v>
      </c>
    </row>
    <row r="235" spans="12:15" ht="12">
      <c r="L235">
        <v>234</v>
      </c>
      <c r="M235" s="10">
        <f>POWER(L235,1/3)</f>
        <v>6.162240147749038</v>
      </c>
      <c r="N235" s="10">
        <f>FLOOR(M235*1.25,1)</f>
        <v>7</v>
      </c>
      <c r="O235" s="10">
        <f>ROUND(M235/4,0)</f>
        <v>2</v>
      </c>
    </row>
    <row r="236" spans="12:15" ht="12">
      <c r="L236">
        <v>235</v>
      </c>
      <c r="M236" s="10">
        <f>POWER(L236,1/3)</f>
        <v>6.171005792776717</v>
      </c>
      <c r="N236" s="10">
        <f>FLOOR(M236*1.25,1)</f>
        <v>7</v>
      </c>
      <c r="O236" s="10">
        <f>ROUND(M236/4,0)</f>
        <v>2</v>
      </c>
    </row>
    <row r="237" spans="12:15" ht="12">
      <c r="L237">
        <v>236</v>
      </c>
      <c r="M237" s="10">
        <f>POWER(L237,1/3)</f>
        <v>6.179746605865644</v>
      </c>
      <c r="N237" s="10">
        <f>FLOOR(M237*1.25,1)</f>
        <v>7</v>
      </c>
      <c r="O237" s="10">
        <f>ROUND(M237/4,0)</f>
        <v>2</v>
      </c>
    </row>
    <row r="238" spans="12:15" ht="12">
      <c r="L238">
        <v>237</v>
      </c>
      <c r="M238" s="10">
        <f>POWER(L238,1/3)</f>
        <v>6.188462762136203</v>
      </c>
      <c r="N238" s="10">
        <f>FLOOR(M238*1.25,1)</f>
        <v>7</v>
      </c>
      <c r="O238" s="10">
        <f>ROUND(M238/4,0)</f>
        <v>2</v>
      </c>
    </row>
    <row r="239" spans="12:15" ht="12">
      <c r="L239">
        <v>238</v>
      </c>
      <c r="M239" s="10">
        <f>POWER(L239,1/3)</f>
        <v>6.197154434741126</v>
      </c>
      <c r="N239" s="10">
        <f>FLOOR(M239*1.25,1)</f>
        <v>7</v>
      </c>
      <c r="O239" s="10">
        <f>ROUND(M239/4,0)</f>
        <v>2</v>
      </c>
    </row>
    <row r="240" spans="12:15" ht="12">
      <c r="L240">
        <v>239</v>
      </c>
      <c r="M240" s="10">
        <f>POWER(L240,1/3)</f>
        <v>6.205821794895751</v>
      </c>
      <c r="N240" s="10">
        <f>FLOOR(M240*1.25,1)</f>
        <v>7</v>
      </c>
      <c r="O240" s="10">
        <f>ROUND(M240/4,0)</f>
        <v>2</v>
      </c>
    </row>
    <row r="241" spans="12:15" ht="12">
      <c r="L241">
        <v>240</v>
      </c>
      <c r="M241" s="10">
        <f>POWER(L241,1/3)</f>
        <v>6.214465011907717</v>
      </c>
      <c r="N241" s="10">
        <f>FLOOR(M241*1.25,1)</f>
        <v>7</v>
      </c>
      <c r="O241" s="10">
        <f>ROUND(M241/4,0)</f>
        <v>2</v>
      </c>
    </row>
    <row r="242" spans="12:15" ht="12">
      <c r="L242">
        <v>241</v>
      </c>
      <c r="M242" s="10">
        <f>POWER(L242,1/3)</f>
        <v>6.223084253206058</v>
      </c>
      <c r="N242" s="10">
        <f>FLOOR(M242*1.25,1)</f>
        <v>7</v>
      </c>
      <c r="O242" s="10">
        <f>ROUND(M242/4,0)</f>
        <v>2</v>
      </c>
    </row>
    <row r="243" spans="12:15" ht="12">
      <c r="L243">
        <v>242</v>
      </c>
      <c r="M243" s="10">
        <f>POWER(L243,1/3)</f>
        <v>6.231679684369752</v>
      </c>
      <c r="N243" s="10">
        <f>FLOOR(M243*1.25,1)</f>
        <v>7</v>
      </c>
      <c r="O243" s="10">
        <f>ROUND(M243/4,0)</f>
        <v>2</v>
      </c>
    </row>
    <row r="244" spans="12:15" ht="12">
      <c r="L244">
        <v>243</v>
      </c>
      <c r="M244" s="10">
        <f>POWER(L244,1/3)</f>
        <v>6.240251469155711</v>
      </c>
      <c r="N244" s="10">
        <f>FLOOR(M244*1.25,1)</f>
        <v>7</v>
      </c>
      <c r="O244" s="10">
        <f>ROUND(M244/4,0)</f>
        <v>2</v>
      </c>
    </row>
    <row r="245" spans="12:15" ht="12">
      <c r="L245">
        <v>244</v>
      </c>
      <c r="M245" s="10">
        <f>POWER(L245,1/3)</f>
        <v>6.248799769526243</v>
      </c>
      <c r="N245" s="10">
        <f>FLOOR(M245*1.25,1)</f>
        <v>7</v>
      </c>
      <c r="O245" s="10">
        <f>ROUND(M245/4,0)</f>
        <v>2</v>
      </c>
    </row>
    <row r="246" spans="12:15" ht="12">
      <c r="L246">
        <v>245</v>
      </c>
      <c r="M246" s="10">
        <f>POWER(L246,1/3)</f>
        <v>6.257324745675973</v>
      </c>
      <c r="N246" s="10">
        <f>FLOOR(M246*1.25,1)</f>
        <v>7</v>
      </c>
      <c r="O246" s="10">
        <f>ROUND(M246/4,0)</f>
        <v>2</v>
      </c>
    </row>
    <row r="247" spans="12:15" ht="12">
      <c r="L247">
        <v>246</v>
      </c>
      <c r="M247" s="10">
        <f>POWER(L247,1/3)</f>
        <v>6.265826556058271</v>
      </c>
      <c r="N247" s="10">
        <f>FLOOR(M247*1.25,1)</f>
        <v>7</v>
      </c>
      <c r="O247" s="10">
        <f>ROUND(M247/4,0)</f>
        <v>2</v>
      </c>
    </row>
    <row r="248" spans="12:15" ht="12">
      <c r="L248">
        <v>247</v>
      </c>
      <c r="M248" s="10">
        <f>POWER(L248,1/3)</f>
        <v>6.274305357411168</v>
      </c>
      <c r="N248" s="10">
        <f>FLOOR(M248*1.25,1)</f>
        <v>7</v>
      </c>
      <c r="O248" s="10">
        <f>ROUND(M248/4,0)</f>
        <v>2</v>
      </c>
    </row>
    <row r="249" spans="12:15" ht="12">
      <c r="L249">
        <v>248</v>
      </c>
      <c r="M249" s="10">
        <f>POWER(L249,1/3)</f>
        <v>6.2827613047827855</v>
      </c>
      <c r="N249" s="10">
        <f>FLOOR(M249*1.25,1)</f>
        <v>7</v>
      </c>
      <c r="O249" s="10">
        <f>ROUND(M249/4,0)</f>
        <v>2</v>
      </c>
    </row>
    <row r="250" spans="12:15" ht="12">
      <c r="L250">
        <v>249</v>
      </c>
      <c r="M250" s="10">
        <f>POWER(L250,1/3)</f>
        <v>6.291194551556287</v>
      </c>
      <c r="N250" s="10">
        <f>FLOOR(M250*1.25,1)</f>
        <v>7</v>
      </c>
      <c r="O250" s="10">
        <f>ROUND(M250/4,0)</f>
        <v>2</v>
      </c>
    </row>
    <row r="251" spans="12:15" ht="12">
      <c r="L251">
        <v>250</v>
      </c>
      <c r="M251" s="10">
        <f>POWER(L251,1/3)</f>
        <v>6.299605249474365</v>
      </c>
      <c r="N251" s="10">
        <f>FLOOR(M251*1.25,1)</f>
        <v>7</v>
      </c>
      <c r="O251" s="10">
        <f>ROUND(M251/4,0)</f>
        <v>2</v>
      </c>
    </row>
    <row r="252" spans="12:15" ht="12">
      <c r="L252">
        <v>251</v>
      </c>
      <c r="M252" s="10">
        <f>POWER(L252,1/3)</f>
        <v>6.307993548663267</v>
      </c>
      <c r="N252" s="10">
        <f>FLOOR(M252*1.25,1)</f>
        <v>7</v>
      </c>
      <c r="O252" s="10">
        <f>ROUND(M252/4,0)</f>
        <v>2</v>
      </c>
    </row>
    <row r="253" spans="12:15" ht="12">
      <c r="L253">
        <v>252</v>
      </c>
      <c r="M253" s="10">
        <f>POWER(L253,1/3)</f>
        <v>6.316359597656378</v>
      </c>
      <c r="N253" s="10">
        <f>FLOOR(M253*1.25,1)</f>
        <v>7</v>
      </c>
      <c r="O253" s="10">
        <f>ROUND(M253/4,0)</f>
        <v>2</v>
      </c>
    </row>
    <row r="254" spans="12:15" ht="12">
      <c r="L254">
        <v>253</v>
      </c>
      <c r="M254" s="10">
        <f>POWER(L254,1/3)</f>
        <v>6.32470354341737</v>
      </c>
      <c r="N254" s="10">
        <f>FLOOR(M254*1.25,1)</f>
        <v>7</v>
      </c>
      <c r="O254" s="10">
        <f>ROUND(M254/4,0)</f>
        <v>2</v>
      </c>
    </row>
    <row r="255" spans="12:15" ht="12">
      <c r="L255">
        <v>254</v>
      </c>
      <c r="M255" s="10">
        <f>POWER(L255,1/3)</f>
        <v>6.333025531362916</v>
      </c>
      <c r="N255" s="10">
        <f>FLOOR(M255*1.25,1)</f>
        <v>7</v>
      </c>
      <c r="O255" s="10">
        <f>ROUND(M255/4,0)</f>
        <v>2</v>
      </c>
    </row>
    <row r="256" spans="12:15" ht="12">
      <c r="L256">
        <v>255</v>
      </c>
      <c r="M256" s="10">
        <f>POWER(L256,1/3)</f>
        <v>6.341325705384997</v>
      </c>
      <c r="N256" s="10">
        <f>FLOOR(M256*1.25,1)</f>
        <v>7</v>
      </c>
      <c r="O256" s="10">
        <f>ROUND(M256/4,0)</f>
        <v>2</v>
      </c>
    </row>
    <row r="257" spans="12:15" ht="12">
      <c r="L257">
        <v>256</v>
      </c>
      <c r="M257" s="10">
        <f>POWER(L257,1/3)</f>
        <v>6.3496042078727974</v>
      </c>
      <c r="N257" s="10">
        <f>FLOOR(M257*1.25,1)</f>
        <v>7</v>
      </c>
      <c r="O257" s="10">
        <f>ROUND(M257/4,0)</f>
        <v>2</v>
      </c>
    </row>
    <row r="258" spans="12:15" ht="12">
      <c r="L258">
        <v>257</v>
      </c>
      <c r="M258" s="10">
        <f>POWER(L258,1/3)</f>
        <v>6.3578611797342</v>
      </c>
      <c r="N258" s="10">
        <f>FLOOR(M258*1.25,1)</f>
        <v>7</v>
      </c>
      <c r="O258" s="10">
        <f>ROUND(M258/4,0)</f>
        <v>2</v>
      </c>
    </row>
    <row r="259" spans="12:15" ht="12">
      <c r="L259">
        <v>258</v>
      </c>
      <c r="M259" s="10">
        <f>POWER(L259,1/3)</f>
        <v>6.366096760416892</v>
      </c>
      <c r="N259" s="10">
        <f>FLOOR(M259*1.25,1)</f>
        <v>7</v>
      </c>
      <c r="O259" s="10">
        <f>ROUND(M259/4,0)</f>
        <v>2</v>
      </c>
    </row>
    <row r="260" spans="12:15" ht="12">
      <c r="L260">
        <v>259</v>
      </c>
      <c r="M260" s="10">
        <f>POWER(L260,1/3)</f>
        <v>6.374311087929093</v>
      </c>
      <c r="N260" s="10">
        <f>FLOOR(M260*1.25,1)</f>
        <v>7</v>
      </c>
      <c r="O260" s="10">
        <f>ROUND(M260/4,0)</f>
        <v>2</v>
      </c>
    </row>
    <row r="261" spans="12:15" ht="12">
      <c r="L261">
        <v>260</v>
      </c>
      <c r="M261" s="10">
        <f>POWER(L261,1/3)</f>
        <v>6.3825042988599066</v>
      </c>
      <c r="N261" s="10">
        <f>FLOOR(M261*1.25,1)</f>
        <v>7</v>
      </c>
      <c r="O261" s="10">
        <f>ROUND(M261/4,0)</f>
        <v>2</v>
      </c>
    </row>
    <row r="262" spans="12:15" ht="12">
      <c r="L262">
        <v>261</v>
      </c>
      <c r="M262" s="10">
        <f>POWER(L262,1/3)</f>
        <v>6.390676528399307</v>
      </c>
      <c r="N262" s="10">
        <f>FLOOR(M262*1.25,1)</f>
        <v>7</v>
      </c>
      <c r="O262" s="10">
        <f>ROUND(M262/4,0)</f>
        <v>2</v>
      </c>
    </row>
    <row r="263" spans="12:15" ht="12">
      <c r="L263">
        <v>262</v>
      </c>
      <c r="M263" s="10">
        <f>POWER(L263,1/3)</f>
        <v>6.39882791035777</v>
      </c>
      <c r="N263" s="10">
        <f>FLOOR(M263*1.25,1)</f>
        <v>7</v>
      </c>
      <c r="O263" s="10">
        <f>ROUND(M263/4,0)</f>
        <v>2</v>
      </c>
    </row>
    <row r="264" spans="12:15" ht="12">
      <c r="L264">
        <v>263</v>
      </c>
      <c r="M264" s="10">
        <f>POWER(L264,1/3)</f>
        <v>6.4069585771855575</v>
      </c>
      <c r="N264" s="10">
        <f>FLOOR(M264*1.25,1)</f>
        <v>8</v>
      </c>
      <c r="O264" s="10">
        <f>ROUND(M264/4,0)</f>
        <v>2</v>
      </c>
    </row>
    <row r="265" spans="12:15" ht="12">
      <c r="L265">
        <v>264</v>
      </c>
      <c r="M265" s="10">
        <f>POWER(L265,1/3)</f>
        <v>6.415068659991652</v>
      </c>
      <c r="N265" s="10">
        <f>FLOOR(M265*1.25,1)</f>
        <v>8</v>
      </c>
      <c r="O265" s="10">
        <f>ROUND(M265/4,0)</f>
        <v>2</v>
      </c>
    </row>
    <row r="266" spans="12:15" ht="12">
      <c r="L266">
        <v>265</v>
      </c>
      <c r="M266" s="10">
        <f>POWER(L266,1/3)</f>
        <v>6.423158288562368</v>
      </c>
      <c r="N266" s="10">
        <f>FLOOR(M266*1.25,1)</f>
        <v>8</v>
      </c>
      <c r="O266" s="10">
        <f>ROUND(M266/4,0)</f>
        <v>2</v>
      </c>
    </row>
    <row r="267" spans="12:15" ht="12">
      <c r="L267">
        <v>266</v>
      </c>
      <c r="M267" s="10">
        <f>POWER(L267,1/3)</f>
        <v>6.431227591379624</v>
      </c>
      <c r="N267" s="10">
        <f>FLOOR(M267*1.25,1)</f>
        <v>8</v>
      </c>
      <c r="O267" s="10">
        <f>ROUND(M267/4,0)</f>
        <v>2</v>
      </c>
    </row>
    <row r="268" spans="12:15" ht="12">
      <c r="L268">
        <v>267</v>
      </c>
      <c r="M268" s="10">
        <f>POWER(L268,1/3)</f>
        <v>6.439276695638908</v>
      </c>
      <c r="N268" s="10">
        <f>FLOOR(M268*1.25,1)</f>
        <v>8</v>
      </c>
      <c r="O268" s="10">
        <f>ROUND(M268/4,0)</f>
        <v>2</v>
      </c>
    </row>
    <row r="269" spans="12:15" ht="12">
      <c r="L269">
        <v>268</v>
      </c>
      <c r="M269" s="10">
        <f>POWER(L269,1/3)</f>
        <v>6.447305727266913</v>
      </c>
      <c r="N269" s="10">
        <f>FLOOR(M269*1.25,1)</f>
        <v>8</v>
      </c>
      <c r="O269" s="10">
        <f>ROUND(M269/4,0)</f>
        <v>2</v>
      </c>
    </row>
    <row r="270" spans="12:15" ht="12">
      <c r="L270">
        <v>269</v>
      </c>
      <c r="M270" s="10">
        <f>POWER(L270,1/3)</f>
        <v>6.455314810938885</v>
      </c>
      <c r="N270" s="10">
        <f>FLOOR(M270*1.25,1)</f>
        <v>8</v>
      </c>
      <c r="O270" s="10">
        <f>ROUND(M270/4,0)</f>
        <v>2</v>
      </c>
    </row>
    <row r="271" spans="12:15" ht="12">
      <c r="L271">
        <v>270</v>
      </c>
      <c r="M271" s="10">
        <f>POWER(L271,1/3)</f>
        <v>6.46330407009565</v>
      </c>
      <c r="N271" s="10">
        <f>FLOOR(M271*1.25,1)</f>
        <v>8</v>
      </c>
      <c r="O271" s="10">
        <f>ROUND(M271/4,0)</f>
        <v>2</v>
      </c>
    </row>
    <row r="272" spans="12:15" ht="12">
      <c r="L272">
        <v>271</v>
      </c>
      <c r="M272" s="10">
        <f>POWER(L272,1/3)</f>
        <v>6.471273626960365</v>
      </c>
      <c r="N272" s="10">
        <f>FLOOR(M272*1.25,1)</f>
        <v>8</v>
      </c>
      <c r="O272" s="10">
        <f>ROUND(M272/4,0)</f>
        <v>2</v>
      </c>
    </row>
    <row r="273" spans="12:15" ht="12">
      <c r="L273">
        <v>272</v>
      </c>
      <c r="M273" s="10">
        <f>POWER(L273,1/3)</f>
        <v>6.479223602554966</v>
      </c>
      <c r="N273" s="10">
        <f>FLOOR(M273*1.25,1)</f>
        <v>8</v>
      </c>
      <c r="O273" s="10">
        <f>ROUND(M273/4,0)</f>
        <v>2</v>
      </c>
    </row>
    <row r="274" spans="12:15" ht="12">
      <c r="L274">
        <v>273</v>
      </c>
      <c r="M274" s="10">
        <f>POWER(L274,1/3)</f>
        <v>6.48715411671635</v>
      </c>
      <c r="N274" s="10">
        <f>FLOOR(M274*1.25,1)</f>
        <v>8</v>
      </c>
      <c r="O274" s="10">
        <f>ROUND(M274/4,0)</f>
        <v>2</v>
      </c>
    </row>
    <row r="275" spans="12:15" ht="12">
      <c r="L275">
        <v>274</v>
      </c>
      <c r="M275" s="10">
        <f>POWER(L275,1/3)</f>
        <v>6.495065288112263</v>
      </c>
      <c r="N275" s="10">
        <f>FLOOR(M275*1.25,1)</f>
        <v>8</v>
      </c>
      <c r="O275" s="10">
        <f>ROUND(M275/4,0)</f>
        <v>2</v>
      </c>
    </row>
    <row r="276" spans="12:15" ht="12">
      <c r="L276">
        <v>275</v>
      </c>
      <c r="M276" s="10">
        <f>POWER(L276,1/3)</f>
        <v>6.502957234256934</v>
      </c>
      <c r="N276" s="10">
        <f>FLOOR(M276*1.25,1)</f>
        <v>8</v>
      </c>
      <c r="O276" s="10">
        <f>ROUND(M276/4,0)</f>
        <v>2</v>
      </c>
    </row>
    <row r="277" spans="12:15" ht="12">
      <c r="L277">
        <v>276</v>
      </c>
      <c r="M277" s="10">
        <f>POWER(L277,1/3)</f>
        <v>6.510830071526432</v>
      </c>
      <c r="N277" s="10">
        <f>FLOOR(M277*1.25,1)</f>
        <v>8</v>
      </c>
      <c r="O277" s="10">
        <f>ROUND(M277/4,0)</f>
        <v>2</v>
      </c>
    </row>
    <row r="278" spans="12:15" ht="12">
      <c r="L278">
        <v>277</v>
      </c>
      <c r="M278" s="10">
        <f>POWER(L278,1/3)</f>
        <v>6.518683915173769</v>
      </c>
      <c r="N278" s="10">
        <f>FLOOR(M278*1.25,1)</f>
        <v>8</v>
      </c>
      <c r="O278" s="10">
        <f>ROUND(M278/4,0)</f>
        <v>2</v>
      </c>
    </row>
    <row r="279" spans="12:15" ht="12">
      <c r="L279">
        <v>278</v>
      </c>
      <c r="M279" s="10">
        <f>POWER(L279,1/3)</f>
        <v>6.52651887934375</v>
      </c>
      <c r="N279" s="10">
        <f>FLOOR(M279*1.25,1)</f>
        <v>8</v>
      </c>
      <c r="O279" s="10">
        <f>ROUND(M279/4,0)</f>
        <v>2</v>
      </c>
    </row>
    <row r="280" spans="12:15" ht="12">
      <c r="L280">
        <v>279</v>
      </c>
      <c r="M280" s="10">
        <f>POWER(L280,1/3)</f>
        <v>6.534335077087572</v>
      </c>
      <c r="N280" s="10">
        <f>FLOOR(M280*1.25,1)</f>
        <v>8</v>
      </c>
      <c r="O280" s="10">
        <f>ROUND(M280/4,0)</f>
        <v>2</v>
      </c>
    </row>
    <row r="281" spans="12:15" ht="12">
      <c r="L281">
        <v>280</v>
      </c>
      <c r="M281" s="10">
        <f>POWER(L281,1/3)</f>
        <v>6.542132620377179</v>
      </c>
      <c r="N281" s="10">
        <f>FLOOR(M281*1.25,1)</f>
        <v>8</v>
      </c>
      <c r="O281" s="10">
        <f>ROUND(M281/4,0)</f>
        <v>2</v>
      </c>
    </row>
    <row r="282" spans="12:15" ht="12">
      <c r="L282">
        <v>281</v>
      </c>
      <c r="M282" s="10">
        <f>POWER(L282,1/3)</f>
        <v>6.549911620119374</v>
      </c>
      <c r="N282" s="10">
        <f>FLOOR(M282*1.25,1)</f>
        <v>8</v>
      </c>
      <c r="O282" s="10">
        <f>ROUND(M282/4,0)</f>
        <v>2</v>
      </c>
    </row>
    <row r="283" spans="12:15" ht="12">
      <c r="L283">
        <v>282</v>
      </c>
      <c r="M283" s="10">
        <f>POWER(L283,1/3)</f>
        <v>6.557672186169711</v>
      </c>
      <c r="N283" s="10">
        <f>FLOOR(M283*1.25,1)</f>
        <v>8</v>
      </c>
      <c r="O283" s="10">
        <f>ROUND(M283/4,0)</f>
        <v>2</v>
      </c>
    </row>
    <row r="284" spans="12:15" ht="12">
      <c r="L284">
        <v>283</v>
      </c>
      <c r="M284" s="10">
        <f>POWER(L284,1/3)</f>
        <v>6.565414427346138</v>
      </c>
      <c r="N284" s="10">
        <f>FLOOR(M284*1.25,1)</f>
        <v>8</v>
      </c>
      <c r="O284" s="10">
        <f>ROUND(M284/4,0)</f>
        <v>2</v>
      </c>
    </row>
    <row r="285" spans="12:15" ht="12">
      <c r="L285">
        <v>284</v>
      </c>
      <c r="M285" s="10">
        <f>POWER(L285,1/3)</f>
        <v>6.5731384514424285</v>
      </c>
      <c r="N285" s="10">
        <f>FLOOR(M285*1.25,1)</f>
        <v>8</v>
      </c>
      <c r="O285" s="10">
        <f>ROUND(M285/4,0)</f>
        <v>2</v>
      </c>
    </row>
    <row r="286" spans="12:15" ht="12">
      <c r="L286">
        <v>285</v>
      </c>
      <c r="M286" s="10">
        <f>POWER(L286,1/3)</f>
        <v>6.5808443652413935</v>
      </c>
      <c r="N286" s="10">
        <f>FLOOR(M286*1.25,1)</f>
        <v>8</v>
      </c>
      <c r="O286" s="10">
        <f>ROUND(M286/4,0)</f>
        <v>2</v>
      </c>
    </row>
    <row r="287" spans="12:15" ht="12">
      <c r="L287">
        <v>286</v>
      </c>
      <c r="M287" s="10">
        <f>POWER(L287,1/3)</f>
        <v>6.588532274527864</v>
      </c>
      <c r="N287" s="10">
        <f>FLOOR(M287*1.25,1)</f>
        <v>8</v>
      </c>
      <c r="O287" s="10">
        <f>ROUND(M287/4,0)</f>
        <v>2</v>
      </c>
    </row>
    <row r="288" spans="12:15" ht="12">
      <c r="L288">
        <v>287</v>
      </c>
      <c r="M288" s="10">
        <f>POWER(L288,1/3)</f>
        <v>6.596202284101479</v>
      </c>
      <c r="N288" s="10">
        <f>FLOOR(M288*1.25,1)</f>
        <v>8</v>
      </c>
      <c r="O288" s="10">
        <f>ROUND(M288/4,0)</f>
        <v>2</v>
      </c>
    </row>
    <row r="289" spans="12:15" ht="12">
      <c r="L289">
        <v>288</v>
      </c>
      <c r="M289" s="10">
        <f>POWER(L289,1/3)</f>
        <v>6.603854497789253</v>
      </c>
      <c r="N289" s="10">
        <f>FLOOR(M289*1.25,1)</f>
        <v>8</v>
      </c>
      <c r="O289" s="10">
        <f>ROUND(M289/4,0)</f>
        <v>2</v>
      </c>
    </row>
    <row r="290" spans="12:15" ht="12">
      <c r="L290">
        <v>289</v>
      </c>
      <c r="M290" s="10">
        <f>POWER(L290,1/3)</f>
        <v>6.611489018457944</v>
      </c>
      <c r="N290" s="10">
        <f>FLOOR(M290*1.25,1)</f>
        <v>8</v>
      </c>
      <c r="O290" s="10">
        <f>ROUND(M290/4,0)</f>
        <v>2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Stephens</dc:creator>
  <cp:keywords/>
  <dc:description/>
  <cp:lastModifiedBy>Tom Stephens</cp:lastModifiedBy>
  <dcterms:created xsi:type="dcterms:W3CDTF">2012-05-16T11:59:50Z</dcterms:created>
  <dcterms:modified xsi:type="dcterms:W3CDTF">2012-05-28T16:18:02Z</dcterms:modified>
  <cp:category/>
  <cp:version/>
  <cp:contentType/>
  <cp:contentStatus/>
  <cp:revision>41</cp:revision>
</cp:coreProperties>
</file>